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95" windowHeight="12525" activeTab="0"/>
  </bookViews>
  <sheets>
    <sheet name="официально" sheetId="1" r:id="rId1"/>
  </sheets>
  <definedNames>
    <definedName name="_xlnm.Print_Area" localSheetId="0">'официально'!$A$8:$K$199</definedName>
  </definedNames>
  <calcPr fullCalcOnLoad="1"/>
</workbook>
</file>

<file path=xl/sharedStrings.xml><?xml version="1.0" encoding="utf-8"?>
<sst xmlns="http://schemas.openxmlformats.org/spreadsheetml/2006/main" count="1118" uniqueCount="241">
  <si>
    <t>000</t>
  </si>
  <si>
    <t>Жилищно-коммунальное хозяйство</t>
  </si>
  <si>
    <t>Жилищное хозяйство</t>
  </si>
  <si>
    <t>Коммунальное хозяйство</t>
  </si>
  <si>
    <t>Образование</t>
  </si>
  <si>
    <t>Библиотеки</t>
  </si>
  <si>
    <t>Периодическая печать и издательства</t>
  </si>
  <si>
    <t>Резервные фонды</t>
  </si>
  <si>
    <t>ВСЕГО РАСХОДОВ</t>
  </si>
  <si>
    <t>Процентные платежи по муниципальному долгу</t>
  </si>
  <si>
    <t>0000000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</si>
  <si>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</si>
  <si>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Обслуживание государственного и муниципального долга</t>
  </si>
  <si>
    <t>Процентные платежи по долговым обязательствам</t>
  </si>
  <si>
    <t>0650000</t>
  </si>
  <si>
    <t>0700000</t>
  </si>
  <si>
    <t>Национальная безопасность и правоохранительная деятельность</t>
  </si>
  <si>
    <t>Национальная экономика</t>
  </si>
  <si>
    <t>Поддержка жилищного хозяйства</t>
  </si>
  <si>
    <t>3500000</t>
  </si>
  <si>
    <t>Центральный аппарат</t>
  </si>
  <si>
    <t>Обеспечение деятельности подведомственных учреждений</t>
  </si>
  <si>
    <t>Молодежная политика и оздоровление детей</t>
  </si>
  <si>
    <t>Организационно-воспитательная работа с молодежью</t>
  </si>
  <si>
    <t>4310000</t>
  </si>
  <si>
    <t>Культура</t>
  </si>
  <si>
    <t>4400000</t>
  </si>
  <si>
    <t>4420000</t>
  </si>
  <si>
    <t>Театры, цирки, концертные и другие организации исполнительских искусств</t>
  </si>
  <si>
    <t>4430000</t>
  </si>
  <si>
    <t>Центры спортивной подготовки, сборные команды</t>
  </si>
  <si>
    <t>4820000</t>
  </si>
  <si>
    <t>Физкультурно-оздоровительная работа и спортивные мероприятия</t>
  </si>
  <si>
    <t>5120000</t>
  </si>
  <si>
    <t>Другие вопросы в области национальной экономики</t>
  </si>
  <si>
    <t>Мероприятия в области строительства, архитектуры и градостроительства</t>
  </si>
  <si>
    <t>3380000</t>
  </si>
  <si>
    <t>Общегосударственные вопросы</t>
  </si>
  <si>
    <t>2470000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</si>
  <si>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</si>
  <si>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2180000</t>
  </si>
  <si>
    <t>Мероприятия по предупреждению и ликвидации последствий чрезвычайных ситуаций и стихийных бедствий</t>
  </si>
  <si>
    <t>Транспорт</t>
  </si>
  <si>
    <t>Проведение мероприятий для детей и молодежи</t>
  </si>
  <si>
    <t>Глава муниципального образования</t>
  </si>
  <si>
    <t>6000000</t>
  </si>
  <si>
    <t>Уличное освещение</t>
  </si>
  <si>
    <t>Предупреждение и ликвидация последствий чрезвычайных ситуаций и стихийных бедствий, гражданская оборона</t>
  </si>
  <si>
    <t>2190000</t>
  </si>
  <si>
    <t>Мероприятия по гражданской обороне</t>
  </si>
  <si>
    <t>1040000</t>
  </si>
  <si>
    <t>Мероприятия в области жилищного хозяйства</t>
  </si>
  <si>
    <t>Благоустройство</t>
  </si>
  <si>
    <t>Прочие мероприятия по благоустройству городских округов и поселений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</si>
  <si>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</si>
  <si>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Озеленение</t>
  </si>
  <si>
    <t>Социальная политика</t>
  </si>
  <si>
    <t>Пенсионное обеспечение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</si>
  <si>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</si>
  <si>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0020000</t>
  </si>
  <si>
    <t>Выполнение функций органами местного самоуправления</t>
  </si>
  <si>
    <t>500</t>
  </si>
  <si>
    <t>0020300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</si>
  <si>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</si>
  <si>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0020400</t>
  </si>
  <si>
    <t>0021100</t>
  </si>
  <si>
    <t>Депутаты представительного органа муниципального образования</t>
  </si>
  <si>
    <t>0021200</t>
  </si>
  <si>
    <t>0650300</t>
  </si>
  <si>
    <t xml:space="preserve">Прочие расходы </t>
  </si>
  <si>
    <t>013</t>
  </si>
  <si>
    <t>Резервные фонды местных администраций</t>
  </si>
  <si>
    <t>0700500</t>
  </si>
  <si>
    <t>2180100</t>
  </si>
  <si>
    <t>Подготовка населения и организаций к действиям в чрезвычайной ситуации в мирное и военное время</t>
  </si>
  <si>
    <t>2190100</t>
  </si>
  <si>
    <t>Реализация других функций, связанных с обеспечением национальной безопасности и правоохранительной деятельности</t>
  </si>
  <si>
    <t>001</t>
  </si>
  <si>
    <t>Выполнение функций бюджетными учреждениями</t>
  </si>
  <si>
    <t>Субсидии юридическим лицам</t>
  </si>
  <si>
    <t>006</t>
  </si>
  <si>
    <t>Федеральная программа "Жилище" на 2002-2010 годы (второй этап)</t>
  </si>
  <si>
    <t>1040400</t>
  </si>
  <si>
    <t>Бюджетные инвестиции</t>
  </si>
  <si>
    <t>003</t>
  </si>
  <si>
    <t>3500300</t>
  </si>
  <si>
    <t>6000100</t>
  </si>
  <si>
    <t>6000200</t>
  </si>
  <si>
    <t>6000300</t>
  </si>
  <si>
    <t>Организация и содержание мест захоронения</t>
  </si>
  <si>
    <t>6000400</t>
  </si>
  <si>
    <t>6000500</t>
  </si>
  <si>
    <t>4310100</t>
  </si>
  <si>
    <t>4409900</t>
  </si>
  <si>
    <t>4429900</t>
  </si>
  <si>
    <t>4439900</t>
  </si>
  <si>
    <t>Физическая культура и спорт</t>
  </si>
  <si>
    <t>4829900</t>
  </si>
  <si>
    <t>5129700</t>
  </si>
  <si>
    <t>Доплаты к пенсиям государственных служащих субъектов Российской Федерации и муниципальных служащих</t>
  </si>
  <si>
    <t>4910100</t>
  </si>
  <si>
    <t>005</t>
  </si>
  <si>
    <t>Социальные выплаты</t>
  </si>
  <si>
    <t>Телевидение и радиовещание</t>
  </si>
  <si>
    <t>Телерадиокомпании и телеорганизации</t>
  </si>
  <si>
    <t>4530000</t>
  </si>
  <si>
    <t>Рз</t>
  </si>
  <si>
    <t>ПР</t>
  </si>
  <si>
    <t>ЦСР</t>
  </si>
  <si>
    <t>ВР</t>
  </si>
  <si>
    <t>Наименования</t>
  </si>
  <si>
    <t>00</t>
  </si>
  <si>
    <t>01</t>
  </si>
  <si>
    <t>02</t>
  </si>
  <si>
    <t>03</t>
  </si>
  <si>
    <t>04</t>
  </si>
  <si>
    <t>11</t>
  </si>
  <si>
    <t>12</t>
  </si>
  <si>
    <t>09</t>
  </si>
  <si>
    <t>10</t>
  </si>
  <si>
    <t>08</t>
  </si>
  <si>
    <t>05</t>
  </si>
  <si>
    <t>07</t>
  </si>
  <si>
    <t>Субсидии телерадиокомпаниям и телеорганизациям</t>
  </si>
  <si>
    <t>4530100</t>
  </si>
  <si>
    <t>Периодические издания, учрежденные органами законодательной и исполнительной власти</t>
  </si>
  <si>
    <t>4570000</t>
  </si>
  <si>
    <t>4579900</t>
  </si>
  <si>
    <t>Председатель представительного органа муниципального образования</t>
  </si>
  <si>
    <t>Другие общегосударственные вопросы</t>
  </si>
  <si>
    <t>14</t>
  </si>
  <si>
    <t>Выполнение других обязательств государства</t>
  </si>
  <si>
    <t>0920300</t>
  </si>
  <si>
    <t>Другие вопросы в области национальной безопасности и правоохранительной деятельности</t>
  </si>
  <si>
    <t>3030200</t>
  </si>
  <si>
    <t>Отдельные мероприятия в области автомобильного транспорта</t>
  </si>
  <si>
    <t>3150203</t>
  </si>
  <si>
    <t>Содержание автомобильных дорог общего пользования</t>
  </si>
  <si>
    <t>012</t>
  </si>
  <si>
    <t>Выполнение функций государственными органами</t>
  </si>
  <si>
    <t>Социальное обеспечение населения</t>
  </si>
  <si>
    <t>3150000</t>
  </si>
  <si>
    <t>7950000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</si>
  <si>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</si>
  <si>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</si>
  <si>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Реализация государственных функций в области национальной экономики</t>
  </si>
  <si>
    <t>3400000</t>
  </si>
  <si>
    <t>Мероприятия по землеустройству и землепользованию</t>
  </si>
  <si>
    <t>3400300</t>
  </si>
  <si>
    <t>"Обеспечение жильем молодых семей городского поселения Сергиев Посад на 2009-2012 годы"</t>
  </si>
  <si>
    <t>0900200</t>
  </si>
  <si>
    <t>7950100</t>
  </si>
  <si>
    <t>Целевые программы муниципальных образований</t>
  </si>
  <si>
    <t>7950200</t>
  </si>
  <si>
    <t xml:space="preserve">Целевые программы муниципальных образований </t>
  </si>
  <si>
    <t>7950700</t>
  </si>
  <si>
    <t>7950600</t>
  </si>
  <si>
    <t>7950500</t>
  </si>
  <si>
    <t>7950400</t>
  </si>
  <si>
    <t>"Развитие библиотечного дела в городском поселении Сергиев Посад на 2009-2012 годы"</t>
  </si>
  <si>
    <t>"Газификация населенных пунктов на территории муниципального образования "Городское поселение Сергиев Посад" Сергиево-Посадского муниципального района Московской области на 2011 год"</t>
  </si>
  <si>
    <t>"Капитальный ремонт и строительство объектов теплоснабжения, водоснабжения и водоотведения на территории муниципального образования "Городское поселение Сергиев Посад" Сергиево-Посадского муниципального района Московской области на 2011 год"</t>
  </si>
  <si>
    <t>"Ремонт и обеспечение безопасности движения дорог общего пользования на территории муниципального образования "Городское поселение Сергиев Посад" Сергиево-Посадского муниципального района Московской области на 2011 год"</t>
  </si>
  <si>
    <t>"Капитальный ремонт муниципального жилищного фонда на территории муниципального образования "Городское поселение Сергиев Посад" Сергиево-Посадского муниципального района Московской области на 2011 год"</t>
  </si>
  <si>
    <t xml:space="preserve"> "Устройство внутридворовых детских площадок на территории муниципального образования "Городское поселение Сергиев Посад" Сергиево-Посадского муниципального района Московской области на 2011 год"</t>
  </si>
  <si>
    <t>"Устройство внутридворовых спортивных комплексных площадок  на территории муниципального образования "Городское поселение Сергиев Посад" Сергиево-Посадского муниципального района Московской области на 2011 год"</t>
  </si>
  <si>
    <t>"Профилактика терроризма и экстремизма на территории муниципального образования "Городское поселение Сергиев Посад" Сергиево-Посадского муниципального района Московской области на 2011 год"</t>
  </si>
  <si>
    <t>"Переселение граждан из ветхого жилищного фонда  в городском поселении Сергиев Посад Сергиево-Посадского муниципального района Московской области на 2009-2012 годы"</t>
  </si>
  <si>
    <t>Физическая культура</t>
  </si>
  <si>
    <t>Средства массовой информации</t>
  </si>
  <si>
    <t>Культура и кинематография</t>
  </si>
  <si>
    <t>13</t>
  </si>
  <si>
    <t>Дорожное хозяйство (дорожные фонды)</t>
  </si>
  <si>
    <t>1040200</t>
  </si>
  <si>
    <t>5221504</t>
  </si>
  <si>
    <t>Оценка недвижимости, признание прав и регулирование отношений по государственной и муниципальной собственности</t>
  </si>
  <si>
    <t>Комплектование книжных фондов библиотек муниципальных образований</t>
  </si>
  <si>
    <t>4400200</t>
  </si>
  <si>
    <t>Комплектование книжных фондов библиотек городских и сельских поселений</t>
  </si>
  <si>
    <t>4400203</t>
  </si>
  <si>
    <t>Учреждения культуры и мероприятия в сфере культуры и кинематографии</t>
  </si>
  <si>
    <t>Мероприятия в сфере культуры и кинематографии</t>
  </si>
  <si>
    <t>4400100</t>
  </si>
  <si>
    <t>Мероприятия в области спорта и физической культуры</t>
  </si>
  <si>
    <t>1020000</t>
  </si>
  <si>
    <t>Бюджетные инвестиции в объекты капитального строительства, не включенные в целевые программы</t>
  </si>
  <si>
    <t>1020100</t>
  </si>
  <si>
    <t>Бюджетные инвестиции в объекты капитального строительства государственной собственности субъектов РФ (объекты капитального строительства собственности муниципальных образований)</t>
  </si>
  <si>
    <t>1020102</t>
  </si>
  <si>
    <t>Взнос в уставные фонды муниципальных унитарных предприятий</t>
  </si>
  <si>
    <t>912</t>
  </si>
  <si>
    <t>Бюджетные инвестиции в объекты капитального строительства собственности муниципальных образований</t>
  </si>
  <si>
    <t>Поддержка коммунального хозяйства</t>
  </si>
  <si>
    <t>3510000</t>
  </si>
  <si>
    <t>Мероприятия в области коммунального хозяйства</t>
  </si>
  <si>
    <t>3510500</t>
  </si>
  <si>
    <t>3150206</t>
  </si>
  <si>
    <t>Капитальный ремонт и ремонт автомобильных дорог общего пользования административных центров субъектов Российской Федерации и административных центров муниципальных районов Московской и Ленинградской областей</t>
  </si>
  <si>
    <t>"Капитальный ремонт и ремонт дворовых территорий многоквартирных домов, проездов к дворовым территориям многоквартирных домов на территории муниципального образования "Городское поселение Сергиев Посад" Сергиево-Посадского муниципального района Московской области на 2011 год "</t>
  </si>
  <si>
    <t>7950800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</si>
  <si>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</si>
  <si>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0900000</t>
  </si>
  <si>
    <t>0900400</t>
  </si>
  <si>
    <t>Расходы, связанные с управлением муниципальной собственностью</t>
  </si>
  <si>
    <t>Отдельные мероприятия в области дорожного хозяйства</t>
  </si>
  <si>
    <t>365</t>
  </si>
  <si>
    <t>Долгосрочная целевая программа Московской области "Жилище" на 2009-2012 годы</t>
  </si>
  <si>
    <t>5221500</t>
  </si>
  <si>
    <t xml:space="preserve">Подпрограмма "Обеспечение жильем молодых семей" </t>
  </si>
  <si>
    <t>4422000</t>
  </si>
  <si>
    <t>Приобретение компьютерного оборудования для муниципальных библиотек</t>
  </si>
  <si>
    <t>Приобретение компьютерного оборудования для библиотек городских и сельских поселений</t>
  </si>
  <si>
    <t>4422003</t>
  </si>
  <si>
    <t>5202701</t>
  </si>
  <si>
    <t>5202702</t>
  </si>
  <si>
    <t xml:space="preserve">Капитальный ремонт и ремонт дворовых территорий многоквартирных домов, проездов к дворовым территориям многоквартирных домов административных центров муниципальных районов Московской области за счет средств, поступивших из федерального бюджета </t>
  </si>
  <si>
    <t xml:space="preserve">Капитальный ремонт и ремонт дворовых территорий многоквартирных домов, проездов к дворовым территориям многоквартирных домов административных центров муниципальных районов Московской области за счет средств бюджета Московской области </t>
  </si>
  <si>
    <t>Повышение фонда оплаты труда работников муниципальных учреждений в сфере культуры (учреждения культуры) с 01 октября 2011 года на 6,5 процентов</t>
  </si>
  <si>
    <t>4409922</t>
  </si>
  <si>
    <t>4429922</t>
  </si>
  <si>
    <t>Повышение фонда оплаты труда работников муниципальных учреждений в сфере культуры (библиотеки) с 01 октября 2011 года на 6,5 процентов</t>
  </si>
  <si>
    <t>4439922</t>
  </si>
  <si>
    <t>Повышение фонда оплаты труда работников муниципальных учреждений в сфере культуры (театры, цирки, концертные и другие организации исполнительских искусств) с 01 октября 2011 года на 6,5 процентов</t>
  </si>
  <si>
    <t>Повышение фонда оплаты труда работников муниципальных учреждений в сфере физической культуры и спорта (центры спортивной подготовки (сборные команды) с 01 октября 2011 года на 6,5 процентов</t>
  </si>
  <si>
    <t>4829922</t>
  </si>
  <si>
    <t>Федеральная целевая программа "Жилище" на 2011-2015 годы</t>
  </si>
  <si>
    <t>1008800</t>
  </si>
  <si>
    <t>1008820</t>
  </si>
  <si>
    <t>Капитальный ремонт, ремонт и содержание автомобильных дорог местного значения и внутриквартальных дорог</t>
  </si>
  <si>
    <t>3150106</t>
  </si>
  <si>
    <t xml:space="preserve">Функционирование высшего должностного лица субъекта Российской Федерации и органа местного самоуправления  </t>
  </si>
  <si>
    <t>План    (тыс.руб.)</t>
  </si>
  <si>
    <t>Факт     (тыс.руб.)</t>
  </si>
  <si>
    <t>% исполнения</t>
  </si>
  <si>
    <t>Администрация города Сергиев Посад</t>
  </si>
  <si>
    <t>Код</t>
  </si>
  <si>
    <t>Ведомственная структура расходов бюджета городского поселения Сергиев Посад за 2011 год</t>
  </si>
  <si>
    <t>Приложение №3</t>
  </si>
  <si>
    <t xml:space="preserve">к Решению Совета депутатов </t>
  </si>
  <si>
    <t>городского поселения Сергиев Посад</t>
  </si>
  <si>
    <t>от _____________ № ______________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</si>
</sst>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.0%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sz val="8"/>
      <color indexed="8"/>
      <name val="Arial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  <font>
      <i/>
      <sz val="10"/>
      <name val="Arial Cyr"/>
      <family val="0"/>
    </font>
    <font>
      <sz val="10"/>
      <name val="Arial CYR"/>
      <family val="2"/>
    </font>
    <font>
      <sz val="10"/>
      <name val="Times New Roman Cyr"/>
      <family val="1"/>
    </font>
    <font>
      <sz val="10"/>
      <color indexed="8"/>
      <name val="Arial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2" fillId="0" borderId="0" applyProtection="0">
      <alignment/>
    </xf>
    <xf numFmtId="0" fontId="3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98">
    <xf numFmtId="0" fontId="0" fillId="0" borderId="0" xfId="0" applyAlignment="1">
      <alignment/>
    </xf>
    <xf numFmtId="49" fontId="0" fillId="0" borderId="10" xfId="0" applyNumberFormat="1" applyFill="1" applyBorder="1" applyAlignment="1">
      <alignment horizontal="center" wrapText="1"/>
    </xf>
    <xf numFmtId="49" fontId="0" fillId="0" borderId="10" xfId="0" applyNumberForma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 wrapText="1"/>
    </xf>
    <xf numFmtId="164" fontId="0" fillId="0" borderId="10" xfId="0" applyNumberFormat="1" applyFill="1" applyBorder="1" applyAlignment="1">
      <alignment wrapText="1"/>
    </xf>
    <xf numFmtId="0" fontId="0" fillId="0" borderId="0" xfId="0" applyFill="1" applyAlignment="1">
      <alignment/>
    </xf>
    <xf numFmtId="49" fontId="4" fillId="0" borderId="10" xfId="0" applyNumberFormat="1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8" fillId="0" borderId="0" xfId="0" applyFont="1" applyAlignment="1">
      <alignment/>
    </xf>
    <xf numFmtId="164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164" fontId="0" fillId="0" borderId="10" xfId="0" applyNumberFormat="1" applyFont="1" applyFill="1" applyBorder="1" applyAlignment="1">
      <alignment wrapText="1"/>
    </xf>
    <xf numFmtId="164" fontId="4" fillId="0" borderId="10" xfId="0" applyNumberFormat="1" applyFont="1" applyFill="1" applyBorder="1" applyAlignment="1">
      <alignment wrapText="1"/>
    </xf>
    <xf numFmtId="164" fontId="4" fillId="0" borderId="10" xfId="0" applyNumberFormat="1" applyFont="1" applyFill="1" applyBorder="1" applyAlignment="1">
      <alignment wrapText="1"/>
    </xf>
    <xf numFmtId="49" fontId="7" fillId="0" borderId="11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wrapText="1"/>
    </xf>
    <xf numFmtId="164" fontId="0" fillId="0" borderId="0" xfId="0" applyNumberFormat="1" applyFill="1" applyAlignment="1">
      <alignment/>
    </xf>
    <xf numFmtId="4" fontId="0" fillId="0" borderId="0" xfId="0" applyNumberFormat="1" applyFill="1" applyAlignment="1">
      <alignment/>
    </xf>
    <xf numFmtId="164" fontId="4" fillId="0" borderId="10" xfId="0" applyNumberFormat="1" applyFont="1" applyFill="1" applyBorder="1" applyAlignment="1">
      <alignment/>
    </xf>
    <xf numFmtId="164" fontId="0" fillId="0" borderId="10" xfId="0" applyNumberFormat="1" applyFill="1" applyBorder="1" applyAlignment="1">
      <alignment/>
    </xf>
    <xf numFmtId="164" fontId="0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49" fontId="0" fillId="0" borderId="12" xfId="0" applyNumberFormat="1" applyFont="1" applyFill="1" applyBorder="1" applyAlignment="1">
      <alignment horizontal="center" wrapText="1"/>
    </xf>
    <xf numFmtId="49" fontId="0" fillId="0" borderId="13" xfId="0" applyNumberFormat="1" applyFill="1" applyBorder="1" applyAlignment="1">
      <alignment horizontal="center" wrapText="1"/>
    </xf>
    <xf numFmtId="0" fontId="10" fillId="0" borderId="0" xfId="0" applyFont="1" applyAlignment="1">
      <alignment/>
    </xf>
    <xf numFmtId="0" fontId="0" fillId="0" borderId="0" xfId="0" applyNumberFormat="1" applyAlignment="1">
      <alignment wrapText="1"/>
    </xf>
    <xf numFmtId="164" fontId="9" fillId="0" borderId="10" xfId="53" applyNumberFormat="1" applyFont="1" applyFill="1" applyBorder="1">
      <alignment/>
    </xf>
    <xf numFmtId="0" fontId="5" fillId="0" borderId="10" xfId="0" applyFont="1" applyBorder="1" applyAlignment="1">
      <alignment horizontal="center" wrapText="1"/>
    </xf>
    <xf numFmtId="165" fontId="0" fillId="0" borderId="10" xfId="0" applyNumberFormat="1" applyFill="1" applyBorder="1" applyAlignment="1">
      <alignment/>
    </xf>
    <xf numFmtId="164" fontId="0" fillId="32" borderId="10" xfId="0" applyNumberFormat="1" applyFill="1" applyBorder="1" applyAlignment="1">
      <alignment/>
    </xf>
    <xf numFmtId="49" fontId="4" fillId="0" borderId="10" xfId="0" applyNumberFormat="1" applyFont="1" applyFill="1" applyBorder="1" applyAlignment="1">
      <alignment wrapText="1"/>
    </xf>
    <xf numFmtId="164" fontId="4" fillId="0" borderId="10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4" fillId="0" borderId="10" xfId="0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center" wrapText="1"/>
    </xf>
    <xf numFmtId="0" fontId="10" fillId="0" borderId="0" xfId="0" applyFont="1" applyBorder="1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Border="1" applyAlignment="1">
      <alignment horizontal="left"/>
    </xf>
    <xf numFmtId="49" fontId="4" fillId="0" borderId="0" xfId="0" applyNumberFormat="1" applyFont="1" applyAlignment="1">
      <alignment horizontal="left" wrapText="1"/>
    </xf>
    <xf numFmtId="0" fontId="0" fillId="0" borderId="0" xfId="0" applyAlignment="1">
      <alignment horizontal="left"/>
    </xf>
    <xf numFmtId="0" fontId="0" fillId="0" borderId="14" xfId="0" applyFont="1" applyFill="1" applyBorder="1" applyAlignment="1">
      <alignment wrapText="1"/>
    </xf>
    <xf numFmtId="0" fontId="0" fillId="0" borderId="15" xfId="0" applyFont="1" applyFill="1" applyBorder="1" applyAlignment="1">
      <alignment wrapText="1"/>
    </xf>
    <xf numFmtId="0" fontId="0" fillId="0" borderId="12" xfId="0" applyFont="1" applyFill="1" applyBorder="1" applyAlignment="1">
      <alignment wrapText="1"/>
    </xf>
    <xf numFmtId="49" fontId="0" fillId="0" borderId="16" xfId="0" applyNumberFormat="1" applyFill="1" applyBorder="1" applyAlignment="1">
      <alignment horizontal="left" wrapText="1"/>
    </xf>
    <xf numFmtId="49" fontId="0" fillId="0" borderId="17" xfId="0" applyNumberFormat="1" applyFill="1" applyBorder="1" applyAlignment="1">
      <alignment horizontal="left" wrapText="1"/>
    </xf>
    <xf numFmtId="49" fontId="0" fillId="0" borderId="18" xfId="0" applyNumberFormat="1" applyFill="1" applyBorder="1" applyAlignment="1">
      <alignment horizontal="left" wrapText="1"/>
    </xf>
    <xf numFmtId="49" fontId="6" fillId="0" borderId="10" xfId="0" applyNumberFormat="1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49" fontId="0" fillId="0" borderId="10" xfId="0" applyNumberFormat="1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16" xfId="0" applyFont="1" applyFill="1" applyBorder="1" applyAlignment="1">
      <alignment horizontal="left" wrapText="1"/>
    </xf>
    <xf numFmtId="0" fontId="0" fillId="0" borderId="17" xfId="0" applyFont="1" applyFill="1" applyBorder="1" applyAlignment="1">
      <alignment horizontal="left" wrapText="1"/>
    </xf>
    <xf numFmtId="0" fontId="0" fillId="0" borderId="18" xfId="0" applyFont="1" applyFill="1" applyBorder="1" applyAlignment="1">
      <alignment horizontal="left" wrapText="1"/>
    </xf>
    <xf numFmtId="49" fontId="0" fillId="0" borderId="16" xfId="0" applyNumberFormat="1" applyFont="1" applyFill="1" applyBorder="1" applyAlignment="1">
      <alignment horizontal="left" wrapText="1"/>
    </xf>
    <xf numFmtId="49" fontId="0" fillId="0" borderId="17" xfId="0" applyNumberFormat="1" applyFont="1" applyFill="1" applyBorder="1" applyAlignment="1">
      <alignment horizontal="left" wrapText="1"/>
    </xf>
    <xf numFmtId="49" fontId="0" fillId="0" borderId="18" xfId="0" applyNumberFormat="1" applyFont="1" applyFill="1" applyBorder="1" applyAlignment="1">
      <alignment horizontal="left" wrapText="1"/>
    </xf>
    <xf numFmtId="49" fontId="6" fillId="0" borderId="10" xfId="0" applyNumberFormat="1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49" fontId="0" fillId="0" borderId="10" xfId="0" applyNumberFormat="1" applyFill="1" applyBorder="1" applyAlignment="1">
      <alignment wrapText="1"/>
    </xf>
    <xf numFmtId="49" fontId="7" fillId="0" borderId="10" xfId="0" applyNumberFormat="1" applyFont="1" applyFill="1" applyBorder="1" applyAlignment="1">
      <alignment wrapText="1"/>
    </xf>
    <xf numFmtId="0" fontId="0" fillId="0" borderId="10" xfId="0" applyFont="1" applyFill="1" applyBorder="1" applyAlignment="1">
      <alignment horizontal="left" wrapText="1"/>
    </xf>
    <xf numFmtId="49" fontId="4" fillId="0" borderId="10" xfId="0" applyNumberFormat="1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left" wrapText="1"/>
    </xf>
    <xf numFmtId="49" fontId="4" fillId="0" borderId="10" xfId="0" applyNumberFormat="1" applyFont="1" applyFill="1" applyBorder="1" applyAlignment="1">
      <alignment wrapText="1"/>
    </xf>
    <xf numFmtId="49" fontId="6" fillId="0" borderId="16" xfId="0" applyNumberFormat="1" applyFont="1" applyFill="1" applyBorder="1" applyAlignment="1">
      <alignment horizontal="left" wrapText="1"/>
    </xf>
    <xf numFmtId="0" fontId="6" fillId="0" borderId="17" xfId="0" applyFont="1" applyFill="1" applyBorder="1" applyAlignment="1">
      <alignment horizontal="left" wrapText="1"/>
    </xf>
    <xf numFmtId="0" fontId="6" fillId="0" borderId="18" xfId="0" applyFont="1" applyFill="1" applyBorder="1" applyAlignment="1">
      <alignment horizontal="left" wrapText="1"/>
    </xf>
    <xf numFmtId="49" fontId="0" fillId="0" borderId="16" xfId="0" applyNumberFormat="1" applyFont="1" applyFill="1" applyBorder="1" applyAlignment="1">
      <alignment wrapText="1"/>
    </xf>
    <xf numFmtId="49" fontId="0" fillId="0" borderId="17" xfId="0" applyNumberFormat="1" applyFill="1" applyBorder="1" applyAlignment="1">
      <alignment wrapText="1"/>
    </xf>
    <xf numFmtId="49" fontId="0" fillId="0" borderId="18" xfId="0" applyNumberFormat="1" applyFill="1" applyBorder="1" applyAlignment="1">
      <alignment wrapText="1"/>
    </xf>
    <xf numFmtId="49" fontId="0" fillId="0" borderId="17" xfId="0" applyNumberFormat="1" applyFont="1" applyFill="1" applyBorder="1" applyAlignment="1">
      <alignment wrapText="1"/>
    </xf>
    <xf numFmtId="49" fontId="0" fillId="0" borderId="18" xfId="0" applyNumberFormat="1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49" fontId="7" fillId="0" borderId="16" xfId="0" applyNumberFormat="1" applyFont="1" applyFill="1" applyBorder="1" applyAlignment="1">
      <alignment wrapText="1"/>
    </xf>
    <xf numFmtId="0" fontId="0" fillId="0" borderId="17" xfId="0" applyFill="1" applyBorder="1" applyAlignment="1">
      <alignment wrapText="1"/>
    </xf>
    <xf numFmtId="0" fontId="0" fillId="0" borderId="18" xfId="0" applyFill="1" applyBorder="1" applyAlignment="1">
      <alignment wrapText="1"/>
    </xf>
    <xf numFmtId="0" fontId="7" fillId="0" borderId="10" xfId="0" applyFont="1" applyFill="1" applyBorder="1" applyAlignment="1">
      <alignment wrapText="1"/>
    </xf>
    <xf numFmtId="0" fontId="0" fillId="0" borderId="16" xfId="0" applyFont="1" applyFill="1" applyBorder="1" applyAlignment="1">
      <alignment wrapText="1"/>
    </xf>
    <xf numFmtId="0" fontId="0" fillId="0" borderId="17" xfId="0" applyFont="1" applyFill="1" applyBorder="1" applyAlignment="1">
      <alignment wrapText="1"/>
    </xf>
    <xf numFmtId="0" fontId="0" fillId="0" borderId="18" xfId="0" applyFont="1" applyFill="1" applyBorder="1" applyAlignment="1">
      <alignment wrapText="1"/>
    </xf>
    <xf numFmtId="49" fontId="6" fillId="0" borderId="16" xfId="0" applyNumberFormat="1" applyFont="1" applyFill="1" applyBorder="1" applyAlignment="1">
      <alignment horizontal="left" wrapText="1"/>
    </xf>
    <xf numFmtId="49" fontId="6" fillId="0" borderId="17" xfId="0" applyNumberFormat="1" applyFont="1" applyFill="1" applyBorder="1" applyAlignment="1">
      <alignment horizontal="left" wrapText="1"/>
    </xf>
    <xf numFmtId="49" fontId="6" fillId="0" borderId="18" xfId="0" applyNumberFormat="1" applyFont="1" applyFill="1" applyBorder="1" applyAlignment="1">
      <alignment horizontal="left" wrapText="1"/>
    </xf>
    <xf numFmtId="0" fontId="4" fillId="0" borderId="16" xfId="0" applyFont="1" applyBorder="1" applyAlignment="1">
      <alignment horizontal="left" wrapText="1"/>
    </xf>
    <xf numFmtId="0" fontId="4" fillId="0" borderId="17" xfId="0" applyFont="1" applyBorder="1" applyAlignment="1">
      <alignment horizontal="left" wrapText="1"/>
    </xf>
    <xf numFmtId="0" fontId="4" fillId="0" borderId="18" xfId="0" applyFont="1" applyBorder="1" applyAlignment="1">
      <alignment horizontal="left" wrapText="1"/>
    </xf>
    <xf numFmtId="0" fontId="4" fillId="0" borderId="16" xfId="0" applyFont="1" applyFill="1" applyBorder="1" applyAlignment="1">
      <alignment wrapText="1"/>
    </xf>
    <xf numFmtId="0" fontId="4" fillId="0" borderId="17" xfId="0" applyFont="1" applyFill="1" applyBorder="1" applyAlignment="1">
      <alignment wrapText="1"/>
    </xf>
    <xf numFmtId="0" fontId="4" fillId="0" borderId="18" xfId="0" applyFont="1" applyFill="1" applyBorder="1" applyAlignment="1">
      <alignment wrapText="1"/>
    </xf>
    <xf numFmtId="0" fontId="6" fillId="0" borderId="16" xfId="0" applyFont="1" applyFill="1" applyBorder="1" applyAlignment="1">
      <alignment wrapText="1"/>
    </xf>
    <xf numFmtId="0" fontId="6" fillId="0" borderId="17" xfId="0" applyFont="1" applyFill="1" applyBorder="1" applyAlignment="1">
      <alignment wrapText="1"/>
    </xf>
    <xf numFmtId="0" fontId="6" fillId="0" borderId="18" xfId="0" applyFont="1" applyFill="1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.2  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37"/>
  <sheetViews>
    <sheetView tabSelected="1" zoomScalePageLayoutView="0" workbookViewId="0" topLeftCell="A1">
      <selection activeCell="E10" sqref="E10"/>
    </sheetView>
  </sheetViews>
  <sheetFormatPr defaultColWidth="9.00390625" defaultRowHeight="12.75"/>
  <cols>
    <col min="1" max="1" width="10.25390625" style="0" customWidth="1"/>
    <col min="2" max="2" width="9.875" style="0" customWidth="1"/>
    <col min="3" max="3" width="33.125" style="0" customWidth="1"/>
    <col min="4" max="4" width="10.625" style="0" customWidth="1"/>
    <col min="9" max="9" width="14.25390625" style="5" customWidth="1"/>
    <col min="10" max="10" width="13.125" style="0" customWidth="1"/>
    <col min="11" max="11" width="14.00390625" style="0" customWidth="1"/>
  </cols>
  <sheetData>
    <row r="1" spans="1:11" ht="12.75">
      <c r="A1" s="9"/>
      <c r="B1" s="9"/>
      <c r="C1" s="9"/>
      <c r="D1" s="9"/>
      <c r="E1" s="39"/>
      <c r="F1" s="26"/>
      <c r="G1" s="26"/>
      <c r="H1" s="40" t="s">
        <v>237</v>
      </c>
      <c r="I1" s="40"/>
      <c r="J1" s="40"/>
      <c r="K1" s="40"/>
    </row>
    <row r="2" spans="1:11" ht="12.75">
      <c r="A2" s="9"/>
      <c r="B2" s="9"/>
      <c r="C2" s="9"/>
      <c r="D2" s="9"/>
      <c r="E2" s="35"/>
      <c r="F2" s="36"/>
      <c r="G2" s="36"/>
      <c r="H2" s="36" t="s">
        <v>238</v>
      </c>
      <c r="I2" s="36"/>
      <c r="J2" s="36"/>
      <c r="K2" s="36"/>
    </row>
    <row r="3" spans="1:11" ht="12.75">
      <c r="A3" s="9"/>
      <c r="B3" s="9"/>
      <c r="C3" s="9"/>
      <c r="D3" s="9"/>
      <c r="E3" s="35"/>
      <c r="F3" s="36"/>
      <c r="G3" s="36"/>
      <c r="H3" s="36" t="s">
        <v>239</v>
      </c>
      <c r="I3" s="36"/>
      <c r="J3" s="36"/>
      <c r="K3" s="36"/>
    </row>
    <row r="4" spans="1:11" ht="12.75">
      <c r="A4" s="9"/>
      <c r="B4" s="9"/>
      <c r="C4" s="9"/>
      <c r="D4" s="9"/>
      <c r="E4" s="35"/>
      <c r="F4" s="36"/>
      <c r="G4" s="36"/>
      <c r="H4" s="41" t="s">
        <v>240</v>
      </c>
      <c r="I4" s="40"/>
      <c r="J4" s="40"/>
      <c r="K4" s="40"/>
    </row>
    <row r="5" spans="1:8" ht="12.75">
      <c r="A5" s="9"/>
      <c r="B5" s="9"/>
      <c r="C5" s="9"/>
      <c r="D5" s="9"/>
      <c r="E5" s="35"/>
      <c r="F5" s="36"/>
      <c r="G5" s="36"/>
      <c r="H5" s="36"/>
    </row>
    <row r="6" spans="1:8" ht="12.75">
      <c r="A6" s="9"/>
      <c r="B6" s="9"/>
      <c r="C6" s="9"/>
      <c r="D6" s="9"/>
      <c r="E6" s="35"/>
      <c r="F6" s="36"/>
      <c r="G6" s="36"/>
      <c r="H6" s="36"/>
    </row>
    <row r="7" spans="1:12" ht="12.75">
      <c r="A7" s="42" t="s">
        <v>236</v>
      </c>
      <c r="B7" s="43"/>
      <c r="C7" s="43"/>
      <c r="D7" s="43"/>
      <c r="E7" s="43"/>
      <c r="F7" s="43"/>
      <c r="G7" s="43"/>
      <c r="H7" s="43"/>
      <c r="I7" s="43"/>
      <c r="J7" s="34"/>
      <c r="K7" s="26"/>
      <c r="L7" s="26"/>
    </row>
    <row r="8" ht="12.75">
      <c r="I8" s="16"/>
    </row>
    <row r="9" spans="1:14" ht="30.75" customHeight="1">
      <c r="A9" s="92" t="s">
        <v>110</v>
      </c>
      <c r="B9" s="93"/>
      <c r="C9" s="94"/>
      <c r="D9" s="37" t="s">
        <v>235</v>
      </c>
      <c r="E9" s="7" t="s">
        <v>106</v>
      </c>
      <c r="F9" s="23" t="s">
        <v>107</v>
      </c>
      <c r="G9" s="23" t="s">
        <v>108</v>
      </c>
      <c r="H9" s="23" t="s">
        <v>109</v>
      </c>
      <c r="I9" s="29" t="s">
        <v>231</v>
      </c>
      <c r="J9" s="23" t="s">
        <v>232</v>
      </c>
      <c r="K9" s="23" t="s">
        <v>233</v>
      </c>
      <c r="L9" s="11"/>
      <c r="M9" s="11"/>
      <c r="N9" s="11"/>
    </row>
    <row r="10" spans="1:14" ht="25.5" customHeight="1">
      <c r="A10" s="89" t="s">
        <v>234</v>
      </c>
      <c r="B10" s="90"/>
      <c r="C10" s="91"/>
      <c r="D10" s="38" t="s">
        <v>77</v>
      </c>
      <c r="E10" s="7"/>
      <c r="F10" s="23"/>
      <c r="G10" s="23"/>
      <c r="H10" s="23"/>
      <c r="I10" s="29"/>
      <c r="J10" s="23"/>
      <c r="K10" s="23"/>
      <c r="L10" s="11"/>
      <c r="M10" s="11"/>
      <c r="N10" s="11"/>
    </row>
    <row r="11" spans="1:14" ht="18.75" customHeight="1">
      <c r="A11" s="92" t="s">
        <v>37</v>
      </c>
      <c r="B11" s="93"/>
      <c r="C11" s="94"/>
      <c r="D11" s="38" t="s">
        <v>77</v>
      </c>
      <c r="E11" s="7" t="s">
        <v>112</v>
      </c>
      <c r="F11" s="7" t="s">
        <v>111</v>
      </c>
      <c r="G11" s="7" t="s">
        <v>10</v>
      </c>
      <c r="H11" s="7" t="s">
        <v>0</v>
      </c>
      <c r="I11" s="19">
        <f>I12+I16+I24+I28+I32+I36</f>
        <v>130400.1</v>
      </c>
      <c r="J11" s="19">
        <f>J12+J16+J24+J28+J32+J36</f>
        <v>120570.8</v>
      </c>
      <c r="K11" s="33">
        <f>J11*100/I11</f>
        <v>92.46219903205595</v>
      </c>
      <c r="L11" s="11"/>
      <c r="M11" s="11"/>
      <c r="N11" s="11"/>
    </row>
    <row r="12" spans="1:14" ht="41.25" customHeight="1">
      <c r="A12" s="95" t="s">
        <v>230</v>
      </c>
      <c r="B12" s="96"/>
      <c r="C12" s="97"/>
      <c r="D12" s="1" t="s">
        <v>77</v>
      </c>
      <c r="E12" s="1" t="s">
        <v>112</v>
      </c>
      <c r="F12" s="2" t="s">
        <v>113</v>
      </c>
      <c r="G12" s="1" t="s">
        <v>10</v>
      </c>
      <c r="H12" s="1" t="s">
        <v>0</v>
      </c>
      <c r="I12" s="12">
        <f aca="true" t="shared" si="0" ref="I12:J14">I13</f>
        <v>1135</v>
      </c>
      <c r="J12" s="12">
        <f t="shared" si="0"/>
        <v>1135</v>
      </c>
      <c r="K12" s="20">
        <f aca="true" t="shared" si="1" ref="K12:K75">J12*100/I12</f>
        <v>100</v>
      </c>
      <c r="L12" s="11"/>
      <c r="M12" s="11"/>
      <c r="N12" s="11"/>
    </row>
    <row r="13" spans="1:14" ht="41.25" customHeight="1">
      <c r="A13" s="83" t="s">
        <v>58</v>
      </c>
      <c r="B13" s="84"/>
      <c r="C13" s="85"/>
      <c r="D13" s="1" t="s">
        <v>77</v>
      </c>
      <c r="E13" s="1" t="s">
        <v>112</v>
      </c>
      <c r="F13" s="2" t="s">
        <v>113</v>
      </c>
      <c r="G13" s="1" t="s">
        <v>59</v>
      </c>
      <c r="H13" s="1" t="s">
        <v>0</v>
      </c>
      <c r="I13" s="12">
        <f t="shared" si="0"/>
        <v>1135</v>
      </c>
      <c r="J13" s="12">
        <f t="shared" si="0"/>
        <v>1135</v>
      </c>
      <c r="K13" s="20">
        <f t="shared" si="1"/>
        <v>100</v>
      </c>
      <c r="L13" s="11"/>
      <c r="M13" s="11"/>
      <c r="N13" s="11"/>
    </row>
    <row r="14" spans="1:14" ht="18.75" customHeight="1">
      <c r="A14" s="83" t="s">
        <v>44</v>
      </c>
      <c r="B14" s="84"/>
      <c r="C14" s="85"/>
      <c r="D14" s="1" t="s">
        <v>77</v>
      </c>
      <c r="E14" s="1" t="s">
        <v>112</v>
      </c>
      <c r="F14" s="2" t="s">
        <v>113</v>
      </c>
      <c r="G14" s="1" t="s">
        <v>62</v>
      </c>
      <c r="H14" s="1" t="s">
        <v>0</v>
      </c>
      <c r="I14" s="12">
        <f t="shared" si="0"/>
        <v>1135</v>
      </c>
      <c r="J14" s="12">
        <f t="shared" si="0"/>
        <v>1135</v>
      </c>
      <c r="K14" s="20">
        <f t="shared" si="1"/>
        <v>100</v>
      </c>
      <c r="L14" s="11"/>
      <c r="M14" s="11"/>
      <c r="N14" s="11"/>
    </row>
    <row r="15" spans="1:14" ht="18.75" customHeight="1">
      <c r="A15" s="83" t="s">
        <v>60</v>
      </c>
      <c r="B15" s="84"/>
      <c r="C15" s="85"/>
      <c r="D15" s="1" t="s">
        <v>77</v>
      </c>
      <c r="E15" s="1" t="s">
        <v>112</v>
      </c>
      <c r="F15" s="2" t="s">
        <v>113</v>
      </c>
      <c r="G15" s="1" t="s">
        <v>62</v>
      </c>
      <c r="H15" s="1" t="s">
        <v>61</v>
      </c>
      <c r="I15" s="12">
        <f>965.7-500+569.3-400+500</f>
        <v>1135</v>
      </c>
      <c r="J15" s="8">
        <v>1135</v>
      </c>
      <c r="K15" s="20">
        <f t="shared" si="1"/>
        <v>100</v>
      </c>
      <c r="L15" s="11"/>
      <c r="M15" s="11"/>
      <c r="N15" s="11"/>
    </row>
    <row r="16" spans="1:14" ht="41.25" customHeight="1">
      <c r="A16" s="62" t="s">
        <v>63</v>
      </c>
      <c r="B16" s="62"/>
      <c r="C16" s="62"/>
      <c r="D16" s="1" t="s">
        <v>77</v>
      </c>
      <c r="E16" s="3" t="s">
        <v>112</v>
      </c>
      <c r="F16" s="2" t="s">
        <v>114</v>
      </c>
      <c r="G16" s="1" t="s">
        <v>10</v>
      </c>
      <c r="H16" s="1" t="s">
        <v>0</v>
      </c>
      <c r="I16" s="12">
        <f>I17</f>
        <v>11103</v>
      </c>
      <c r="J16" s="12">
        <f>J17</f>
        <v>11103.000000000002</v>
      </c>
      <c r="K16" s="20">
        <f t="shared" si="1"/>
        <v>100.00000000000001</v>
      </c>
      <c r="L16" s="11"/>
      <c r="M16" s="11"/>
      <c r="N16" s="11"/>
    </row>
    <row r="17" spans="1:14" ht="41.25" customHeight="1">
      <c r="A17" s="63" t="s">
        <v>58</v>
      </c>
      <c r="B17" s="63"/>
      <c r="C17" s="63"/>
      <c r="D17" s="1" t="s">
        <v>77</v>
      </c>
      <c r="E17" s="3" t="s">
        <v>112</v>
      </c>
      <c r="F17" s="2" t="s">
        <v>114</v>
      </c>
      <c r="G17" s="2" t="s">
        <v>59</v>
      </c>
      <c r="H17" s="2" t="s">
        <v>0</v>
      </c>
      <c r="I17" s="12">
        <f>I18+I20+I22</f>
        <v>11103</v>
      </c>
      <c r="J17" s="12">
        <f>J18+J20+J22</f>
        <v>11103.000000000002</v>
      </c>
      <c r="K17" s="20">
        <f t="shared" si="1"/>
        <v>100.00000000000001</v>
      </c>
      <c r="L17" s="11"/>
      <c r="M17" s="11"/>
      <c r="N17" s="11"/>
    </row>
    <row r="18" spans="1:14" ht="18.75" customHeight="1">
      <c r="A18" s="54" t="s">
        <v>20</v>
      </c>
      <c r="B18" s="54"/>
      <c r="C18" s="54"/>
      <c r="D18" s="1" t="s">
        <v>77</v>
      </c>
      <c r="E18" s="3" t="s">
        <v>112</v>
      </c>
      <c r="F18" s="2" t="s">
        <v>114</v>
      </c>
      <c r="G18" s="1" t="s">
        <v>64</v>
      </c>
      <c r="H18" s="1" t="s">
        <v>0</v>
      </c>
      <c r="I18" s="4">
        <f>I19</f>
        <v>9871.699999999999</v>
      </c>
      <c r="J18" s="4">
        <f>J19</f>
        <v>9871.7</v>
      </c>
      <c r="K18" s="20">
        <f t="shared" si="1"/>
        <v>100.00000000000003</v>
      </c>
      <c r="L18" s="11"/>
      <c r="M18" s="11"/>
      <c r="N18" s="11"/>
    </row>
    <row r="19" spans="1:14" ht="18.75" customHeight="1">
      <c r="A19" s="53" t="s">
        <v>60</v>
      </c>
      <c r="B19" s="53"/>
      <c r="C19" s="53"/>
      <c r="D19" s="1" t="s">
        <v>77</v>
      </c>
      <c r="E19" s="3" t="s">
        <v>112</v>
      </c>
      <c r="F19" s="2" t="s">
        <v>114</v>
      </c>
      <c r="G19" s="1" t="s">
        <v>64</v>
      </c>
      <c r="H19" s="1" t="s">
        <v>61</v>
      </c>
      <c r="I19" s="4">
        <f>10702.8-500+418.9-750-500+500</f>
        <v>9871.699999999999</v>
      </c>
      <c r="J19" s="30">
        <v>9871.7</v>
      </c>
      <c r="K19" s="20">
        <f t="shared" si="1"/>
        <v>100.00000000000003</v>
      </c>
      <c r="L19" s="11"/>
      <c r="M19" s="11"/>
      <c r="N19" s="11"/>
    </row>
    <row r="20" spans="1:14" ht="26.25" customHeight="1">
      <c r="A20" s="63" t="s">
        <v>128</v>
      </c>
      <c r="B20" s="54"/>
      <c r="C20" s="54"/>
      <c r="D20" s="1" t="s">
        <v>77</v>
      </c>
      <c r="E20" s="3" t="s">
        <v>112</v>
      </c>
      <c r="F20" s="2" t="s">
        <v>114</v>
      </c>
      <c r="G20" s="2" t="s">
        <v>65</v>
      </c>
      <c r="H20" s="2" t="s">
        <v>0</v>
      </c>
      <c r="I20" s="20">
        <f>I21</f>
        <v>371.1</v>
      </c>
      <c r="J20" s="20">
        <f>J21</f>
        <v>371.1</v>
      </c>
      <c r="K20" s="20">
        <f t="shared" si="1"/>
        <v>100</v>
      </c>
      <c r="L20" s="11"/>
      <c r="M20" s="11"/>
      <c r="N20" s="11"/>
    </row>
    <row r="21" spans="1:14" ht="18.75" customHeight="1">
      <c r="A21" s="83" t="s">
        <v>60</v>
      </c>
      <c r="B21" s="84"/>
      <c r="C21" s="85"/>
      <c r="D21" s="1" t="s">
        <v>77</v>
      </c>
      <c r="E21" s="3" t="s">
        <v>112</v>
      </c>
      <c r="F21" s="2" t="s">
        <v>114</v>
      </c>
      <c r="G21" s="2" t="s">
        <v>65</v>
      </c>
      <c r="H21" s="2" t="s">
        <v>61</v>
      </c>
      <c r="I21" s="20">
        <f>940.4-569.3</f>
        <v>371.1</v>
      </c>
      <c r="J21" s="30">
        <v>371.1</v>
      </c>
      <c r="K21" s="20">
        <f t="shared" si="1"/>
        <v>100</v>
      </c>
      <c r="L21" s="11"/>
      <c r="M21" s="11"/>
      <c r="N21" s="11"/>
    </row>
    <row r="22" spans="1:14" ht="26.25" customHeight="1">
      <c r="A22" s="63" t="s">
        <v>66</v>
      </c>
      <c r="B22" s="54"/>
      <c r="C22" s="54"/>
      <c r="D22" s="1" t="s">
        <v>77</v>
      </c>
      <c r="E22" s="3" t="s">
        <v>112</v>
      </c>
      <c r="F22" s="2" t="s">
        <v>114</v>
      </c>
      <c r="G22" s="2" t="s">
        <v>67</v>
      </c>
      <c r="H22" s="2" t="s">
        <v>0</v>
      </c>
      <c r="I22" s="20">
        <f>I23</f>
        <v>860.2</v>
      </c>
      <c r="J22" s="20">
        <f>J23</f>
        <v>860.2</v>
      </c>
      <c r="K22" s="20">
        <f t="shared" si="1"/>
        <v>100</v>
      </c>
      <c r="L22" s="11"/>
      <c r="M22" s="11"/>
      <c r="N22" s="11"/>
    </row>
    <row r="23" spans="1:14" ht="18.75" customHeight="1">
      <c r="A23" s="83" t="s">
        <v>60</v>
      </c>
      <c r="B23" s="84"/>
      <c r="C23" s="85"/>
      <c r="D23" s="1" t="s">
        <v>77</v>
      </c>
      <c r="E23" s="3" t="s">
        <v>112</v>
      </c>
      <c r="F23" s="2" t="s">
        <v>114</v>
      </c>
      <c r="G23" s="2" t="s">
        <v>67</v>
      </c>
      <c r="H23" s="2" t="s">
        <v>61</v>
      </c>
      <c r="I23" s="20">
        <v>860.2</v>
      </c>
      <c r="J23" s="30">
        <v>860.2</v>
      </c>
      <c r="K23" s="20">
        <f t="shared" si="1"/>
        <v>100</v>
      </c>
      <c r="L23" s="11"/>
      <c r="M23" s="11"/>
      <c r="N23" s="11"/>
    </row>
    <row r="24" spans="1:14" ht="51" customHeight="1">
      <c r="A24" s="50" t="s">
        <v>11</v>
      </c>
      <c r="B24" s="50"/>
      <c r="C24" s="50"/>
      <c r="D24" s="1" t="s">
        <v>77</v>
      </c>
      <c r="E24" s="3" t="s">
        <v>112</v>
      </c>
      <c r="F24" s="1" t="s">
        <v>115</v>
      </c>
      <c r="G24" s="1" t="s">
        <v>10</v>
      </c>
      <c r="H24" s="1" t="s">
        <v>0</v>
      </c>
      <c r="I24" s="4">
        <f aca="true" t="shared" si="2" ref="I24:J26">I25</f>
        <v>72452</v>
      </c>
      <c r="J24" s="4">
        <f t="shared" si="2"/>
        <v>71307.5</v>
      </c>
      <c r="K24" s="20">
        <f t="shared" si="1"/>
        <v>98.42033346215426</v>
      </c>
      <c r="L24" s="11"/>
      <c r="M24" s="11"/>
      <c r="N24" s="11"/>
    </row>
    <row r="25" spans="1:14" ht="41.25" customHeight="1">
      <c r="A25" s="63" t="s">
        <v>58</v>
      </c>
      <c r="B25" s="63"/>
      <c r="C25" s="63"/>
      <c r="D25" s="1" t="s">
        <v>77</v>
      </c>
      <c r="E25" s="3" t="s">
        <v>112</v>
      </c>
      <c r="F25" s="1" t="s">
        <v>115</v>
      </c>
      <c r="G25" s="1" t="s">
        <v>59</v>
      </c>
      <c r="H25" s="1" t="s">
        <v>0</v>
      </c>
      <c r="I25" s="4">
        <f t="shared" si="2"/>
        <v>72452</v>
      </c>
      <c r="J25" s="4">
        <f t="shared" si="2"/>
        <v>71307.5</v>
      </c>
      <c r="K25" s="20">
        <f t="shared" si="1"/>
        <v>98.42033346215426</v>
      </c>
      <c r="L25" s="11"/>
      <c r="M25" s="11"/>
      <c r="N25" s="11"/>
    </row>
    <row r="26" spans="1:14" ht="18.75" customHeight="1">
      <c r="A26" s="63" t="s">
        <v>20</v>
      </c>
      <c r="B26" s="54"/>
      <c r="C26" s="54"/>
      <c r="D26" s="1" t="s">
        <v>77</v>
      </c>
      <c r="E26" s="3" t="s">
        <v>112</v>
      </c>
      <c r="F26" s="1" t="s">
        <v>115</v>
      </c>
      <c r="G26" s="1" t="s">
        <v>64</v>
      </c>
      <c r="H26" s="1" t="s">
        <v>0</v>
      </c>
      <c r="I26" s="4">
        <f t="shared" si="2"/>
        <v>72452</v>
      </c>
      <c r="J26" s="4">
        <f t="shared" si="2"/>
        <v>71307.5</v>
      </c>
      <c r="K26" s="20">
        <f t="shared" si="1"/>
        <v>98.42033346215426</v>
      </c>
      <c r="L26" s="11"/>
      <c r="M26" s="11"/>
      <c r="N26" s="11"/>
    </row>
    <row r="27" spans="1:14" ht="18.75" customHeight="1">
      <c r="A27" s="83" t="s">
        <v>60</v>
      </c>
      <c r="B27" s="84"/>
      <c r="C27" s="85"/>
      <c r="D27" s="1" t="s">
        <v>77</v>
      </c>
      <c r="E27" s="3" t="s">
        <v>112</v>
      </c>
      <c r="F27" s="1" t="s">
        <v>115</v>
      </c>
      <c r="G27" s="1" t="s">
        <v>64</v>
      </c>
      <c r="H27" s="1" t="s">
        <v>61</v>
      </c>
      <c r="I27" s="4">
        <f>73523-3735-17.7-18500+(161.2+120+113.8+41.2)+2380.5+(2700+3000+3000+1500+644+400+6381)+240+400+100</f>
        <v>72452</v>
      </c>
      <c r="J27" s="30">
        <v>71307.5</v>
      </c>
      <c r="K27" s="20">
        <f t="shared" si="1"/>
        <v>98.42033346215426</v>
      </c>
      <c r="L27" s="11"/>
      <c r="M27" s="11"/>
      <c r="N27" s="11"/>
    </row>
    <row r="28" spans="1:14" ht="41.25" customHeight="1">
      <c r="A28" s="50" t="s">
        <v>143</v>
      </c>
      <c r="B28" s="50"/>
      <c r="C28" s="50"/>
      <c r="D28" s="1" t="s">
        <v>77</v>
      </c>
      <c r="E28" s="3" t="s">
        <v>112</v>
      </c>
      <c r="F28" s="1" t="s">
        <v>144</v>
      </c>
      <c r="G28" s="1" t="s">
        <v>10</v>
      </c>
      <c r="H28" s="1" t="s">
        <v>0</v>
      </c>
      <c r="I28" s="4">
        <f aca="true" t="shared" si="3" ref="I28:J30">I29</f>
        <v>3484.1</v>
      </c>
      <c r="J28" s="4">
        <f t="shared" si="3"/>
        <v>3484.1</v>
      </c>
      <c r="K28" s="20">
        <f t="shared" si="1"/>
        <v>100</v>
      </c>
      <c r="L28" s="11"/>
      <c r="M28" s="11"/>
      <c r="N28" s="11"/>
    </row>
    <row r="29" spans="1:14" ht="41.25" customHeight="1">
      <c r="A29" s="63" t="s">
        <v>58</v>
      </c>
      <c r="B29" s="63"/>
      <c r="C29" s="63"/>
      <c r="D29" s="1" t="s">
        <v>77</v>
      </c>
      <c r="E29" s="3" t="s">
        <v>112</v>
      </c>
      <c r="F29" s="1" t="s">
        <v>144</v>
      </c>
      <c r="G29" s="1" t="s">
        <v>59</v>
      </c>
      <c r="H29" s="1" t="s">
        <v>0</v>
      </c>
      <c r="I29" s="4">
        <f t="shared" si="3"/>
        <v>3484.1</v>
      </c>
      <c r="J29" s="4">
        <f t="shared" si="3"/>
        <v>3484.1</v>
      </c>
      <c r="K29" s="20">
        <f t="shared" si="1"/>
        <v>100</v>
      </c>
      <c r="L29" s="11"/>
      <c r="M29" s="11"/>
      <c r="N29" s="11"/>
    </row>
    <row r="30" spans="1:14" ht="18.75" customHeight="1">
      <c r="A30" s="63" t="s">
        <v>20</v>
      </c>
      <c r="B30" s="54"/>
      <c r="C30" s="54"/>
      <c r="D30" s="1" t="s">
        <v>77</v>
      </c>
      <c r="E30" s="3" t="s">
        <v>112</v>
      </c>
      <c r="F30" s="1" t="s">
        <v>144</v>
      </c>
      <c r="G30" s="1" t="s">
        <v>64</v>
      </c>
      <c r="H30" s="1" t="s">
        <v>0</v>
      </c>
      <c r="I30" s="4">
        <f t="shared" si="3"/>
        <v>3484.1</v>
      </c>
      <c r="J30" s="4">
        <f t="shared" si="3"/>
        <v>3484.1</v>
      </c>
      <c r="K30" s="20">
        <f t="shared" si="1"/>
        <v>100</v>
      </c>
      <c r="L30" s="11"/>
      <c r="M30" s="11"/>
      <c r="N30" s="11"/>
    </row>
    <row r="31" spans="1:14" ht="18.75" customHeight="1">
      <c r="A31" s="83" t="s">
        <v>60</v>
      </c>
      <c r="B31" s="84"/>
      <c r="C31" s="85"/>
      <c r="D31" s="1" t="s">
        <v>77</v>
      </c>
      <c r="E31" s="3" t="s">
        <v>112</v>
      </c>
      <c r="F31" s="1" t="s">
        <v>144</v>
      </c>
      <c r="G31" s="1" t="s">
        <v>64</v>
      </c>
      <c r="H31" s="1" t="s">
        <v>61</v>
      </c>
      <c r="I31" s="4">
        <f>3584.1-200+100</f>
        <v>3484.1</v>
      </c>
      <c r="J31" s="8">
        <v>3484.1</v>
      </c>
      <c r="K31" s="20">
        <f t="shared" si="1"/>
        <v>100</v>
      </c>
      <c r="L31" s="11"/>
      <c r="M31" s="11"/>
      <c r="N31" s="11"/>
    </row>
    <row r="32" spans="1:14" ht="18.75" customHeight="1">
      <c r="A32" s="50" t="s">
        <v>7</v>
      </c>
      <c r="B32" s="51"/>
      <c r="C32" s="51"/>
      <c r="D32" s="1" t="s">
        <v>77</v>
      </c>
      <c r="E32" s="3" t="s">
        <v>112</v>
      </c>
      <c r="F32" s="1" t="s">
        <v>116</v>
      </c>
      <c r="G32" s="1" t="s">
        <v>10</v>
      </c>
      <c r="H32" s="1" t="s">
        <v>0</v>
      </c>
      <c r="I32" s="4">
        <f aca="true" t="shared" si="4" ref="I32:J34">I33</f>
        <v>4760</v>
      </c>
      <c r="J32" s="4">
        <f t="shared" si="4"/>
        <v>0</v>
      </c>
      <c r="K32" s="20">
        <f t="shared" si="1"/>
        <v>0</v>
      </c>
      <c r="L32" s="11"/>
      <c r="M32" s="11"/>
      <c r="N32" s="11"/>
    </row>
    <row r="33" spans="1:14" ht="18.75" customHeight="1">
      <c r="A33" s="63" t="s">
        <v>7</v>
      </c>
      <c r="B33" s="54"/>
      <c r="C33" s="54"/>
      <c r="D33" s="1" t="s">
        <v>77</v>
      </c>
      <c r="E33" s="3" t="s">
        <v>112</v>
      </c>
      <c r="F33" s="1" t="s">
        <v>116</v>
      </c>
      <c r="G33" s="1" t="s">
        <v>15</v>
      </c>
      <c r="H33" s="1" t="s">
        <v>0</v>
      </c>
      <c r="I33" s="4">
        <f t="shared" si="4"/>
        <v>4760</v>
      </c>
      <c r="J33" s="4">
        <f t="shared" si="4"/>
        <v>0</v>
      </c>
      <c r="K33" s="20">
        <f t="shared" si="1"/>
        <v>0</v>
      </c>
      <c r="L33" s="11"/>
      <c r="M33" s="11"/>
      <c r="N33" s="11"/>
    </row>
    <row r="34" spans="1:14" ht="18.75" customHeight="1">
      <c r="A34" s="63" t="s">
        <v>71</v>
      </c>
      <c r="B34" s="54"/>
      <c r="C34" s="54"/>
      <c r="D34" s="1" t="s">
        <v>77</v>
      </c>
      <c r="E34" s="3" t="s">
        <v>112</v>
      </c>
      <c r="F34" s="1" t="s">
        <v>116</v>
      </c>
      <c r="G34" s="1" t="s">
        <v>72</v>
      </c>
      <c r="H34" s="1" t="s">
        <v>0</v>
      </c>
      <c r="I34" s="4">
        <f t="shared" si="4"/>
        <v>4760</v>
      </c>
      <c r="J34" s="4">
        <f t="shared" si="4"/>
        <v>0</v>
      </c>
      <c r="K34" s="20">
        <f t="shared" si="1"/>
        <v>0</v>
      </c>
      <c r="L34" s="11"/>
      <c r="M34" s="11"/>
      <c r="N34" s="11"/>
    </row>
    <row r="35" spans="1:14" ht="18.75" customHeight="1">
      <c r="A35" s="63" t="s">
        <v>69</v>
      </c>
      <c r="B35" s="54"/>
      <c r="C35" s="54"/>
      <c r="D35" s="1" t="s">
        <v>77</v>
      </c>
      <c r="E35" s="3" t="s">
        <v>112</v>
      </c>
      <c r="F35" s="1" t="s">
        <v>116</v>
      </c>
      <c r="G35" s="1" t="s">
        <v>72</v>
      </c>
      <c r="H35" s="1" t="s">
        <v>70</v>
      </c>
      <c r="I35" s="4">
        <v>4760</v>
      </c>
      <c r="J35" s="8">
        <v>0</v>
      </c>
      <c r="K35" s="20">
        <f t="shared" si="1"/>
        <v>0</v>
      </c>
      <c r="L35" s="11"/>
      <c r="M35" s="11"/>
      <c r="N35" s="11"/>
    </row>
    <row r="36" spans="1:14" ht="18.75" customHeight="1">
      <c r="A36" s="86" t="s">
        <v>129</v>
      </c>
      <c r="B36" s="87"/>
      <c r="C36" s="88"/>
      <c r="D36" s="1" t="s">
        <v>77</v>
      </c>
      <c r="E36" s="3" t="s">
        <v>112</v>
      </c>
      <c r="F36" s="1" t="s">
        <v>171</v>
      </c>
      <c r="G36" s="1" t="s">
        <v>10</v>
      </c>
      <c r="H36" s="1" t="s">
        <v>0</v>
      </c>
      <c r="I36" s="4">
        <f>I37+I42+I44</f>
        <v>37466</v>
      </c>
      <c r="J36" s="4">
        <f>J37+J42+J44</f>
        <v>33541.2</v>
      </c>
      <c r="K36" s="20">
        <f t="shared" si="1"/>
        <v>89.52436876100997</v>
      </c>
      <c r="L36" s="11"/>
      <c r="M36" s="11"/>
      <c r="N36" s="11"/>
    </row>
    <row r="37" spans="1:14" ht="48.75" customHeight="1">
      <c r="A37" s="47" t="s">
        <v>200</v>
      </c>
      <c r="B37" s="59"/>
      <c r="C37" s="60"/>
      <c r="D37" s="1" t="s">
        <v>77</v>
      </c>
      <c r="E37" s="3" t="s">
        <v>112</v>
      </c>
      <c r="F37" s="1" t="s">
        <v>171</v>
      </c>
      <c r="G37" s="1" t="s">
        <v>201</v>
      </c>
      <c r="H37" s="1" t="s">
        <v>0</v>
      </c>
      <c r="I37" s="4">
        <f>I38+I40</f>
        <v>4940</v>
      </c>
      <c r="J37" s="4">
        <f>J38+J40</f>
        <v>1108.1</v>
      </c>
      <c r="K37" s="20">
        <f t="shared" si="1"/>
        <v>22.431174089068822</v>
      </c>
      <c r="L37" s="11"/>
      <c r="M37" s="11"/>
      <c r="N37" s="11"/>
    </row>
    <row r="38" spans="1:14" ht="48.75" customHeight="1">
      <c r="A38" s="58" t="s">
        <v>175</v>
      </c>
      <c r="B38" s="59"/>
      <c r="C38" s="60"/>
      <c r="D38" s="1" t="s">
        <v>77</v>
      </c>
      <c r="E38" s="3" t="s">
        <v>112</v>
      </c>
      <c r="F38" s="1" t="s">
        <v>171</v>
      </c>
      <c r="G38" s="1" t="s">
        <v>150</v>
      </c>
      <c r="H38" s="1" t="s">
        <v>0</v>
      </c>
      <c r="I38" s="4">
        <f>I39</f>
        <v>1940</v>
      </c>
      <c r="J38" s="4">
        <f>J39</f>
        <v>1108.1</v>
      </c>
      <c r="K38" s="20">
        <f t="shared" si="1"/>
        <v>57.11855670103092</v>
      </c>
      <c r="L38" s="11"/>
      <c r="M38" s="11"/>
      <c r="N38" s="11"/>
    </row>
    <row r="39" spans="1:14" ht="18.75" customHeight="1">
      <c r="A39" s="83" t="s">
        <v>60</v>
      </c>
      <c r="B39" s="84"/>
      <c r="C39" s="85"/>
      <c r="D39" s="1" t="s">
        <v>77</v>
      </c>
      <c r="E39" s="3" t="s">
        <v>112</v>
      </c>
      <c r="F39" s="1" t="s">
        <v>171</v>
      </c>
      <c r="G39" s="1" t="s">
        <v>150</v>
      </c>
      <c r="H39" s="1" t="s">
        <v>61</v>
      </c>
      <c r="I39" s="4">
        <f>3940-2000</f>
        <v>1940</v>
      </c>
      <c r="J39" s="8">
        <v>1108.1</v>
      </c>
      <c r="K39" s="20">
        <f t="shared" si="1"/>
        <v>57.11855670103092</v>
      </c>
      <c r="L39" s="11"/>
      <c r="M39" s="11"/>
      <c r="N39" s="11"/>
    </row>
    <row r="40" spans="1:14" ht="48.75" customHeight="1">
      <c r="A40" s="47" t="s">
        <v>203</v>
      </c>
      <c r="B40" s="59"/>
      <c r="C40" s="60"/>
      <c r="D40" s="1" t="s">
        <v>77</v>
      </c>
      <c r="E40" s="3" t="s">
        <v>112</v>
      </c>
      <c r="F40" s="1" t="s">
        <v>171</v>
      </c>
      <c r="G40" s="1" t="s">
        <v>202</v>
      </c>
      <c r="H40" s="1" t="s">
        <v>0</v>
      </c>
      <c r="I40" s="4">
        <f>I41</f>
        <v>3000</v>
      </c>
      <c r="J40" s="4">
        <f>J41</f>
        <v>0</v>
      </c>
      <c r="K40" s="20">
        <f t="shared" si="1"/>
        <v>0</v>
      </c>
      <c r="L40" s="11"/>
      <c r="M40" s="11"/>
      <c r="N40" s="11"/>
    </row>
    <row r="41" spans="1:14" ht="18.75" customHeight="1">
      <c r="A41" s="83" t="s">
        <v>60</v>
      </c>
      <c r="B41" s="84"/>
      <c r="C41" s="85"/>
      <c r="D41" s="1" t="s">
        <v>77</v>
      </c>
      <c r="E41" s="3" t="s">
        <v>112</v>
      </c>
      <c r="F41" s="1" t="s">
        <v>171</v>
      </c>
      <c r="G41" s="1" t="s">
        <v>202</v>
      </c>
      <c r="H41" s="1" t="s">
        <v>61</v>
      </c>
      <c r="I41" s="4">
        <v>3000</v>
      </c>
      <c r="J41" s="8">
        <v>0</v>
      </c>
      <c r="K41" s="20">
        <f t="shared" si="1"/>
        <v>0</v>
      </c>
      <c r="L41" s="11"/>
      <c r="M41" s="11"/>
      <c r="N41" s="11"/>
    </row>
    <row r="42" spans="1:14" ht="18.75" customHeight="1">
      <c r="A42" s="47" t="s">
        <v>131</v>
      </c>
      <c r="B42" s="48"/>
      <c r="C42" s="49"/>
      <c r="D42" s="1" t="s">
        <v>77</v>
      </c>
      <c r="E42" s="3" t="s">
        <v>112</v>
      </c>
      <c r="F42" s="1" t="s">
        <v>171</v>
      </c>
      <c r="G42" s="1" t="s">
        <v>132</v>
      </c>
      <c r="H42" s="1" t="s">
        <v>0</v>
      </c>
      <c r="I42" s="4">
        <f>I43</f>
        <v>826</v>
      </c>
      <c r="J42" s="4">
        <f>J43</f>
        <v>733.1</v>
      </c>
      <c r="K42" s="20">
        <f t="shared" si="1"/>
        <v>88.75302663438256</v>
      </c>
      <c r="L42" s="11"/>
      <c r="M42" s="11"/>
      <c r="N42" s="11"/>
    </row>
    <row r="43" spans="1:14" ht="18.75" customHeight="1">
      <c r="A43" s="83" t="s">
        <v>60</v>
      </c>
      <c r="B43" s="84"/>
      <c r="C43" s="85"/>
      <c r="D43" s="1" t="s">
        <v>77</v>
      </c>
      <c r="E43" s="3" t="s">
        <v>112</v>
      </c>
      <c r="F43" s="1" t="s">
        <v>171</v>
      </c>
      <c r="G43" s="1" t="s">
        <v>132</v>
      </c>
      <c r="H43" s="1" t="s">
        <v>61</v>
      </c>
      <c r="I43" s="4">
        <f>1000-500+326</f>
        <v>826</v>
      </c>
      <c r="J43" s="8">
        <v>733.1</v>
      </c>
      <c r="K43" s="20">
        <f t="shared" si="1"/>
        <v>88.75302663438256</v>
      </c>
      <c r="L43" s="11"/>
      <c r="M43" s="11"/>
      <c r="N43" s="11"/>
    </row>
    <row r="44" spans="1:14" ht="36" customHeight="1">
      <c r="A44" s="58" t="s">
        <v>185</v>
      </c>
      <c r="B44" s="59"/>
      <c r="C44" s="60"/>
      <c r="D44" s="1" t="s">
        <v>77</v>
      </c>
      <c r="E44" s="3" t="s">
        <v>112</v>
      </c>
      <c r="F44" s="1" t="s">
        <v>171</v>
      </c>
      <c r="G44" s="1" t="s">
        <v>184</v>
      </c>
      <c r="H44" s="1" t="s">
        <v>0</v>
      </c>
      <c r="I44" s="4">
        <f aca="true" t="shared" si="5" ref="I44:J46">I45</f>
        <v>31700</v>
      </c>
      <c r="J44" s="4">
        <f t="shared" si="5"/>
        <v>31700</v>
      </c>
      <c r="K44" s="20">
        <f t="shared" si="1"/>
        <v>100</v>
      </c>
      <c r="L44" s="11"/>
      <c r="M44" s="11"/>
      <c r="N44" s="11"/>
    </row>
    <row r="45" spans="1:14" ht="55.5" customHeight="1">
      <c r="A45" s="58" t="s">
        <v>187</v>
      </c>
      <c r="B45" s="59"/>
      <c r="C45" s="60"/>
      <c r="D45" s="1" t="s">
        <v>77</v>
      </c>
      <c r="E45" s="3" t="s">
        <v>112</v>
      </c>
      <c r="F45" s="1" t="s">
        <v>171</v>
      </c>
      <c r="G45" s="1" t="s">
        <v>186</v>
      </c>
      <c r="H45" s="1" t="s">
        <v>0</v>
      </c>
      <c r="I45" s="4">
        <f t="shared" si="5"/>
        <v>31700</v>
      </c>
      <c r="J45" s="4">
        <f t="shared" si="5"/>
        <v>31700</v>
      </c>
      <c r="K45" s="20">
        <f t="shared" si="1"/>
        <v>100</v>
      </c>
      <c r="L45" s="11"/>
      <c r="M45" s="11"/>
      <c r="N45" s="11"/>
    </row>
    <row r="46" spans="1:14" ht="30" customHeight="1">
      <c r="A46" s="58" t="s">
        <v>191</v>
      </c>
      <c r="B46" s="59"/>
      <c r="C46" s="60"/>
      <c r="D46" s="1" t="s">
        <v>77</v>
      </c>
      <c r="E46" s="3" t="s">
        <v>112</v>
      </c>
      <c r="F46" s="1" t="s">
        <v>171</v>
      </c>
      <c r="G46" s="1" t="s">
        <v>188</v>
      </c>
      <c r="H46" s="1" t="s">
        <v>0</v>
      </c>
      <c r="I46" s="4">
        <f t="shared" si="5"/>
        <v>31700</v>
      </c>
      <c r="J46" s="4">
        <f t="shared" si="5"/>
        <v>31700</v>
      </c>
      <c r="K46" s="20">
        <f t="shared" si="1"/>
        <v>100</v>
      </c>
      <c r="L46" s="11"/>
      <c r="M46" s="11"/>
      <c r="N46" s="11"/>
    </row>
    <row r="47" spans="1:14" ht="30" customHeight="1">
      <c r="A47" s="47" t="s">
        <v>189</v>
      </c>
      <c r="B47" s="59"/>
      <c r="C47" s="60"/>
      <c r="D47" s="1" t="s">
        <v>77</v>
      </c>
      <c r="E47" s="3" t="s">
        <v>112</v>
      </c>
      <c r="F47" s="1" t="s">
        <v>171</v>
      </c>
      <c r="G47" s="1" t="s">
        <v>188</v>
      </c>
      <c r="H47" s="1" t="s">
        <v>190</v>
      </c>
      <c r="I47" s="4">
        <f>9700+6000+5500+3500+5000+2000</f>
        <v>31700</v>
      </c>
      <c r="J47" s="20">
        <v>31700</v>
      </c>
      <c r="K47" s="20">
        <f t="shared" si="1"/>
        <v>100</v>
      </c>
      <c r="L47" s="11"/>
      <c r="M47" s="11"/>
      <c r="N47" s="11"/>
    </row>
    <row r="48" spans="1:14" ht="26.25" customHeight="1">
      <c r="A48" s="66" t="s">
        <v>16</v>
      </c>
      <c r="B48" s="67"/>
      <c r="C48" s="67"/>
      <c r="D48" s="7" t="s">
        <v>77</v>
      </c>
      <c r="E48" s="7" t="s">
        <v>114</v>
      </c>
      <c r="F48" s="7" t="s">
        <v>111</v>
      </c>
      <c r="G48" s="7" t="s">
        <v>10</v>
      </c>
      <c r="H48" s="7" t="s">
        <v>0</v>
      </c>
      <c r="I48" s="13">
        <f>I49+I56</f>
        <v>4818.3</v>
      </c>
      <c r="J48" s="13">
        <f>J49+J56</f>
        <v>4733.5</v>
      </c>
      <c r="K48" s="33">
        <f t="shared" si="1"/>
        <v>98.24004316875246</v>
      </c>
      <c r="L48" s="11"/>
      <c r="M48" s="11"/>
      <c r="N48" s="11"/>
    </row>
    <row r="49" spans="1:14" ht="41.25" customHeight="1">
      <c r="A49" s="61" t="s">
        <v>47</v>
      </c>
      <c r="B49" s="62"/>
      <c r="C49" s="62"/>
      <c r="D49" s="1" t="s">
        <v>77</v>
      </c>
      <c r="E49" s="3" t="s">
        <v>114</v>
      </c>
      <c r="F49" s="1" t="s">
        <v>118</v>
      </c>
      <c r="G49" s="1" t="s">
        <v>10</v>
      </c>
      <c r="H49" s="2" t="s">
        <v>0</v>
      </c>
      <c r="I49" s="20">
        <f>I50+I53</f>
        <v>2751</v>
      </c>
      <c r="J49" s="20">
        <f>J50+J53</f>
        <v>2698.4</v>
      </c>
      <c r="K49" s="20">
        <f t="shared" si="1"/>
        <v>98.08796801163213</v>
      </c>
      <c r="L49" s="11"/>
      <c r="M49" s="11"/>
      <c r="N49" s="11"/>
    </row>
    <row r="50" spans="1:14" ht="26.25" customHeight="1">
      <c r="A50" s="82" t="s">
        <v>41</v>
      </c>
      <c r="B50" s="82"/>
      <c r="C50" s="82"/>
      <c r="D50" s="1" t="s">
        <v>77</v>
      </c>
      <c r="E50" s="3" t="s">
        <v>114</v>
      </c>
      <c r="F50" s="1" t="s">
        <v>118</v>
      </c>
      <c r="G50" s="1" t="s">
        <v>40</v>
      </c>
      <c r="H50" s="1" t="s">
        <v>0</v>
      </c>
      <c r="I50" s="4">
        <f>I51</f>
        <v>2094</v>
      </c>
      <c r="J50" s="4">
        <f>J51</f>
        <v>2042.2</v>
      </c>
      <c r="K50" s="20">
        <f t="shared" si="1"/>
        <v>97.52626552053486</v>
      </c>
      <c r="L50" s="11"/>
      <c r="M50" s="11"/>
      <c r="N50" s="11"/>
    </row>
    <row r="51" spans="1:14" ht="41.25" customHeight="1">
      <c r="A51" s="82" t="s">
        <v>39</v>
      </c>
      <c r="B51" s="82"/>
      <c r="C51" s="82"/>
      <c r="D51" s="1" t="s">
        <v>77</v>
      </c>
      <c r="E51" s="3" t="s">
        <v>114</v>
      </c>
      <c r="F51" s="1" t="s">
        <v>118</v>
      </c>
      <c r="G51" s="1" t="s">
        <v>73</v>
      </c>
      <c r="H51" s="1" t="s">
        <v>0</v>
      </c>
      <c r="I51" s="4">
        <f>I52</f>
        <v>2094</v>
      </c>
      <c r="J51" s="4">
        <f>J52</f>
        <v>2042.2</v>
      </c>
      <c r="K51" s="20">
        <f t="shared" si="1"/>
        <v>97.52626552053486</v>
      </c>
      <c r="L51" s="11"/>
      <c r="M51" s="11"/>
      <c r="N51" s="11"/>
    </row>
    <row r="52" spans="1:14" ht="18.75" customHeight="1">
      <c r="A52" s="53" t="s">
        <v>60</v>
      </c>
      <c r="B52" s="53"/>
      <c r="C52" s="53"/>
      <c r="D52" s="1" t="s">
        <v>77</v>
      </c>
      <c r="E52" s="3" t="s">
        <v>114</v>
      </c>
      <c r="F52" s="1" t="s">
        <v>118</v>
      </c>
      <c r="G52" s="1" t="s">
        <v>73</v>
      </c>
      <c r="H52" s="1" t="s">
        <v>61</v>
      </c>
      <c r="I52" s="4">
        <f>941+1153</f>
        <v>2094</v>
      </c>
      <c r="J52" s="20">
        <v>2042.2</v>
      </c>
      <c r="K52" s="20">
        <f t="shared" si="1"/>
        <v>97.52626552053486</v>
      </c>
      <c r="L52" s="11"/>
      <c r="M52" s="11"/>
      <c r="N52" s="11"/>
    </row>
    <row r="53" spans="1:14" ht="18.75" customHeight="1">
      <c r="A53" s="82" t="s">
        <v>49</v>
      </c>
      <c r="B53" s="54"/>
      <c r="C53" s="54"/>
      <c r="D53" s="1" t="s">
        <v>77</v>
      </c>
      <c r="E53" s="3" t="s">
        <v>114</v>
      </c>
      <c r="F53" s="1" t="s">
        <v>118</v>
      </c>
      <c r="G53" s="1" t="s">
        <v>48</v>
      </c>
      <c r="H53" s="1" t="s">
        <v>0</v>
      </c>
      <c r="I53" s="4">
        <f>I54</f>
        <v>657</v>
      </c>
      <c r="J53" s="4">
        <f>J54</f>
        <v>656.2</v>
      </c>
      <c r="K53" s="20">
        <f t="shared" si="1"/>
        <v>99.87823439878234</v>
      </c>
      <c r="L53" s="11"/>
      <c r="M53" s="11"/>
      <c r="N53" s="11"/>
    </row>
    <row r="54" spans="1:14" ht="26.25" customHeight="1">
      <c r="A54" s="82" t="s">
        <v>74</v>
      </c>
      <c r="B54" s="54"/>
      <c r="C54" s="54"/>
      <c r="D54" s="1" t="s">
        <v>77</v>
      </c>
      <c r="E54" s="3" t="s">
        <v>114</v>
      </c>
      <c r="F54" s="1" t="s">
        <v>118</v>
      </c>
      <c r="G54" s="1" t="s">
        <v>75</v>
      </c>
      <c r="H54" s="1" t="s">
        <v>0</v>
      </c>
      <c r="I54" s="4">
        <f>I55</f>
        <v>657</v>
      </c>
      <c r="J54" s="4">
        <f>J55</f>
        <v>656.2</v>
      </c>
      <c r="K54" s="20">
        <f t="shared" si="1"/>
        <v>99.87823439878234</v>
      </c>
      <c r="L54" s="11"/>
      <c r="M54" s="11"/>
      <c r="N54" s="11"/>
    </row>
    <row r="55" spans="1:14" ht="18.75" customHeight="1">
      <c r="A55" s="53" t="s">
        <v>60</v>
      </c>
      <c r="B55" s="53"/>
      <c r="C55" s="53"/>
      <c r="D55" s="1" t="s">
        <v>77</v>
      </c>
      <c r="E55" s="3" t="s">
        <v>114</v>
      </c>
      <c r="F55" s="1" t="s">
        <v>118</v>
      </c>
      <c r="G55" s="1" t="s">
        <v>75</v>
      </c>
      <c r="H55" s="1" t="s">
        <v>61</v>
      </c>
      <c r="I55" s="4">
        <v>657</v>
      </c>
      <c r="J55" s="20">
        <v>656.2</v>
      </c>
      <c r="K55" s="20">
        <f t="shared" si="1"/>
        <v>99.87823439878234</v>
      </c>
      <c r="L55" s="11"/>
      <c r="M55" s="11"/>
      <c r="N55" s="11"/>
    </row>
    <row r="56" spans="1:14" ht="26.25" customHeight="1">
      <c r="A56" s="50" t="s">
        <v>133</v>
      </c>
      <c r="B56" s="54"/>
      <c r="C56" s="54"/>
      <c r="D56" s="1" t="s">
        <v>77</v>
      </c>
      <c r="E56" s="1" t="s">
        <v>114</v>
      </c>
      <c r="F56" s="1" t="s">
        <v>130</v>
      </c>
      <c r="G56" s="1" t="s">
        <v>10</v>
      </c>
      <c r="H56" s="1" t="s">
        <v>0</v>
      </c>
      <c r="I56" s="4">
        <f>I57+I59</f>
        <v>2067.3</v>
      </c>
      <c r="J56" s="4">
        <f>J57+J59</f>
        <v>2035.1000000000001</v>
      </c>
      <c r="K56" s="20">
        <f t="shared" si="1"/>
        <v>98.44241280897789</v>
      </c>
      <c r="L56" s="11"/>
      <c r="M56" s="11"/>
      <c r="N56" s="11"/>
    </row>
    <row r="57" spans="1:14" ht="40.5" customHeight="1">
      <c r="A57" s="64" t="s">
        <v>76</v>
      </c>
      <c r="B57" s="54"/>
      <c r="C57" s="54"/>
      <c r="D57" s="1" t="s">
        <v>77</v>
      </c>
      <c r="E57" s="1" t="s">
        <v>114</v>
      </c>
      <c r="F57" s="1" t="s">
        <v>130</v>
      </c>
      <c r="G57" s="1" t="s">
        <v>38</v>
      </c>
      <c r="H57" s="1" t="s">
        <v>0</v>
      </c>
      <c r="I57" s="4">
        <f>I58</f>
        <v>1967.3</v>
      </c>
      <c r="J57" s="4">
        <f>J58</f>
        <v>1948.9</v>
      </c>
      <c r="K57" s="20">
        <f t="shared" si="1"/>
        <v>99.06470797539775</v>
      </c>
      <c r="L57" s="11"/>
      <c r="M57" s="11"/>
      <c r="N57" s="11"/>
    </row>
    <row r="58" spans="1:14" ht="18.75" customHeight="1">
      <c r="A58" s="53" t="s">
        <v>60</v>
      </c>
      <c r="B58" s="53"/>
      <c r="C58" s="53"/>
      <c r="D58" s="1" t="s">
        <v>77</v>
      </c>
      <c r="E58" s="1" t="s">
        <v>114</v>
      </c>
      <c r="F58" s="1" t="s">
        <v>130</v>
      </c>
      <c r="G58" s="1" t="s">
        <v>38</v>
      </c>
      <c r="H58" s="1" t="s">
        <v>61</v>
      </c>
      <c r="I58" s="4">
        <f>1868+99.3</f>
        <v>1967.3</v>
      </c>
      <c r="J58" s="20">
        <v>1948.9</v>
      </c>
      <c r="K58" s="20">
        <f t="shared" si="1"/>
        <v>99.06470797539775</v>
      </c>
      <c r="L58" s="11"/>
      <c r="M58" s="11"/>
      <c r="N58" s="11"/>
    </row>
    <row r="59" spans="1:14" ht="18.75" customHeight="1">
      <c r="A59" s="55" t="s">
        <v>152</v>
      </c>
      <c r="B59" s="56"/>
      <c r="C59" s="57"/>
      <c r="D59" s="1" t="s">
        <v>77</v>
      </c>
      <c r="E59" s="1" t="s">
        <v>114</v>
      </c>
      <c r="F59" s="1" t="s">
        <v>130</v>
      </c>
      <c r="G59" s="1" t="s">
        <v>142</v>
      </c>
      <c r="H59" s="1" t="s">
        <v>0</v>
      </c>
      <c r="I59" s="4">
        <f>I60</f>
        <v>100</v>
      </c>
      <c r="J59" s="4">
        <f>J60</f>
        <v>86.2</v>
      </c>
      <c r="K59" s="20">
        <f t="shared" si="1"/>
        <v>86.2</v>
      </c>
      <c r="L59" s="11"/>
      <c r="M59" s="11"/>
      <c r="N59" s="11"/>
    </row>
    <row r="60" spans="1:14" ht="57.75" customHeight="1">
      <c r="A60" s="55" t="s">
        <v>166</v>
      </c>
      <c r="B60" s="56"/>
      <c r="C60" s="57"/>
      <c r="D60" s="1" t="s">
        <v>77</v>
      </c>
      <c r="E60" s="1" t="s">
        <v>114</v>
      </c>
      <c r="F60" s="1" t="s">
        <v>130</v>
      </c>
      <c r="G60" s="1" t="s">
        <v>151</v>
      </c>
      <c r="H60" s="1" t="s">
        <v>0</v>
      </c>
      <c r="I60" s="4">
        <f>I61</f>
        <v>100</v>
      </c>
      <c r="J60" s="4">
        <f>J61</f>
        <v>86.2</v>
      </c>
      <c r="K60" s="20">
        <f t="shared" si="1"/>
        <v>86.2</v>
      </c>
      <c r="L60" s="11"/>
      <c r="M60" s="11"/>
      <c r="N60" s="11"/>
    </row>
    <row r="61" spans="1:14" ht="18.75" customHeight="1">
      <c r="A61" s="53" t="s">
        <v>60</v>
      </c>
      <c r="B61" s="53"/>
      <c r="C61" s="53"/>
      <c r="D61" s="1" t="s">
        <v>77</v>
      </c>
      <c r="E61" s="1" t="s">
        <v>114</v>
      </c>
      <c r="F61" s="1" t="s">
        <v>130</v>
      </c>
      <c r="G61" s="1" t="s">
        <v>151</v>
      </c>
      <c r="H61" s="1" t="s">
        <v>61</v>
      </c>
      <c r="I61" s="4">
        <v>100</v>
      </c>
      <c r="J61" s="20">
        <v>86.2</v>
      </c>
      <c r="K61" s="20">
        <f t="shared" si="1"/>
        <v>86.2</v>
      </c>
      <c r="L61" s="11"/>
      <c r="M61" s="11"/>
      <c r="N61" s="11"/>
    </row>
    <row r="62" spans="1:14" ht="18.75" customHeight="1">
      <c r="A62" s="69" t="s">
        <v>17</v>
      </c>
      <c r="B62" s="54"/>
      <c r="C62" s="54"/>
      <c r="D62" s="7" t="s">
        <v>77</v>
      </c>
      <c r="E62" s="7" t="s">
        <v>115</v>
      </c>
      <c r="F62" s="7" t="s">
        <v>111</v>
      </c>
      <c r="G62" s="7" t="s">
        <v>10</v>
      </c>
      <c r="H62" s="7" t="s">
        <v>0</v>
      </c>
      <c r="I62" s="14">
        <f>I63+I66+I76</f>
        <v>103758.4</v>
      </c>
      <c r="J62" s="14">
        <f>J63+J66+J76</f>
        <v>77496.9</v>
      </c>
      <c r="K62" s="33">
        <f t="shared" si="1"/>
        <v>74.68976005798085</v>
      </c>
      <c r="L62" s="11"/>
      <c r="M62" s="11"/>
      <c r="N62" s="11"/>
    </row>
    <row r="63" spans="1:14" ht="18.75" customHeight="1">
      <c r="A63" s="61" t="s">
        <v>42</v>
      </c>
      <c r="B63" s="62"/>
      <c r="C63" s="62"/>
      <c r="D63" s="1" t="s">
        <v>77</v>
      </c>
      <c r="E63" s="3" t="s">
        <v>115</v>
      </c>
      <c r="F63" s="1" t="s">
        <v>120</v>
      </c>
      <c r="G63" s="1" t="s">
        <v>10</v>
      </c>
      <c r="H63" s="1" t="s">
        <v>0</v>
      </c>
      <c r="I63" s="12">
        <f>I64</f>
        <v>783.2000000000003</v>
      </c>
      <c r="J63" s="12">
        <f>J64</f>
        <v>783.2</v>
      </c>
      <c r="K63" s="20">
        <f t="shared" si="1"/>
        <v>99.99999999999997</v>
      </c>
      <c r="L63" s="11"/>
      <c r="M63" s="11"/>
      <c r="N63" s="11"/>
    </row>
    <row r="64" spans="1:14" ht="26.25" customHeight="1">
      <c r="A64" s="58" t="s">
        <v>135</v>
      </c>
      <c r="B64" s="59"/>
      <c r="C64" s="60"/>
      <c r="D64" s="1" t="s">
        <v>77</v>
      </c>
      <c r="E64" s="3" t="s">
        <v>115</v>
      </c>
      <c r="F64" s="1" t="s">
        <v>120</v>
      </c>
      <c r="G64" s="1" t="s">
        <v>134</v>
      </c>
      <c r="H64" s="1" t="s">
        <v>0</v>
      </c>
      <c r="I64" s="12">
        <f>I65</f>
        <v>783.2000000000003</v>
      </c>
      <c r="J64" s="12">
        <f>J65</f>
        <v>783.2</v>
      </c>
      <c r="K64" s="20">
        <f t="shared" si="1"/>
        <v>99.99999999999997</v>
      </c>
      <c r="L64" s="11"/>
      <c r="M64" s="11"/>
      <c r="N64" s="11"/>
    </row>
    <row r="65" spans="1:14" s="5" customFormat="1" ht="18.75" customHeight="1">
      <c r="A65" s="52" t="s">
        <v>79</v>
      </c>
      <c r="B65" s="54"/>
      <c r="C65" s="54"/>
      <c r="D65" s="1" t="s">
        <v>77</v>
      </c>
      <c r="E65" s="3" t="s">
        <v>115</v>
      </c>
      <c r="F65" s="1" t="s">
        <v>120</v>
      </c>
      <c r="G65" s="1" t="s">
        <v>134</v>
      </c>
      <c r="H65" s="1" t="s">
        <v>80</v>
      </c>
      <c r="I65" s="12">
        <f>4069.3-3286.1</f>
        <v>783.2000000000003</v>
      </c>
      <c r="J65" s="20">
        <v>783.2</v>
      </c>
      <c r="K65" s="20">
        <f t="shared" si="1"/>
        <v>99.99999999999997</v>
      </c>
      <c r="L65" s="11"/>
      <c r="M65" s="11"/>
      <c r="N65" s="11"/>
    </row>
    <row r="66" spans="1:14" ht="18.75" customHeight="1">
      <c r="A66" s="50" t="s">
        <v>172</v>
      </c>
      <c r="B66" s="51"/>
      <c r="C66" s="51"/>
      <c r="D66" s="1" t="s">
        <v>77</v>
      </c>
      <c r="E66" s="3" t="s">
        <v>115</v>
      </c>
      <c r="F66" s="1" t="s">
        <v>118</v>
      </c>
      <c r="G66" s="1" t="s">
        <v>10</v>
      </c>
      <c r="H66" s="1" t="s">
        <v>0</v>
      </c>
      <c r="I66" s="12">
        <f>I67+I73</f>
        <v>97328.2</v>
      </c>
      <c r="J66" s="12">
        <f>J67+J73</f>
        <v>75074.7</v>
      </c>
      <c r="K66" s="20">
        <f t="shared" si="1"/>
        <v>77.13560920678694</v>
      </c>
      <c r="L66" s="11"/>
      <c r="M66" s="11"/>
      <c r="N66" s="11"/>
    </row>
    <row r="67" spans="1:14" ht="18.75" customHeight="1">
      <c r="A67" s="52" t="s">
        <v>137</v>
      </c>
      <c r="B67" s="53"/>
      <c r="C67" s="53"/>
      <c r="D67" s="1" t="s">
        <v>77</v>
      </c>
      <c r="E67" s="3" t="s">
        <v>115</v>
      </c>
      <c r="F67" s="1" t="s">
        <v>118</v>
      </c>
      <c r="G67" s="1" t="s">
        <v>141</v>
      </c>
      <c r="H67" s="1" t="s">
        <v>0</v>
      </c>
      <c r="I67" s="12">
        <f>I70+I72+I68</f>
        <v>65244.2</v>
      </c>
      <c r="J67" s="12">
        <f>J70+J72+J68</f>
        <v>50016.9</v>
      </c>
      <c r="K67" s="20">
        <f t="shared" si="1"/>
        <v>76.66106719064683</v>
      </c>
      <c r="L67" s="11"/>
      <c r="M67" s="11"/>
      <c r="N67" s="11"/>
    </row>
    <row r="68" spans="1:14" ht="32.25" customHeight="1">
      <c r="A68" s="52" t="s">
        <v>228</v>
      </c>
      <c r="B68" s="54"/>
      <c r="C68" s="54"/>
      <c r="D68" s="1" t="s">
        <v>77</v>
      </c>
      <c r="E68" s="3" t="s">
        <v>115</v>
      </c>
      <c r="F68" s="1" t="s">
        <v>118</v>
      </c>
      <c r="G68" s="1" t="s">
        <v>229</v>
      </c>
      <c r="H68" s="1" t="s">
        <v>0</v>
      </c>
      <c r="I68" s="12">
        <f>I69</f>
        <v>15050</v>
      </c>
      <c r="J68" s="12">
        <f>J69</f>
        <v>0</v>
      </c>
      <c r="K68" s="20">
        <f t="shared" si="1"/>
        <v>0</v>
      </c>
      <c r="L68" s="11"/>
      <c r="M68" s="11"/>
      <c r="N68" s="11"/>
    </row>
    <row r="69" spans="1:14" ht="21.75" customHeight="1">
      <c r="A69" s="52" t="s">
        <v>204</v>
      </c>
      <c r="B69" s="54"/>
      <c r="C69" s="54"/>
      <c r="D69" s="1" t="s">
        <v>77</v>
      </c>
      <c r="E69" s="3" t="s">
        <v>115</v>
      </c>
      <c r="F69" s="1" t="s">
        <v>118</v>
      </c>
      <c r="G69" s="1" t="s">
        <v>229</v>
      </c>
      <c r="H69" s="1" t="s">
        <v>205</v>
      </c>
      <c r="I69" s="12">
        <v>15050</v>
      </c>
      <c r="J69" s="20">
        <v>0</v>
      </c>
      <c r="K69" s="20">
        <f t="shared" si="1"/>
        <v>0</v>
      </c>
      <c r="L69" s="11"/>
      <c r="M69" s="11"/>
      <c r="N69" s="11"/>
    </row>
    <row r="70" spans="1:14" ht="18.75" customHeight="1">
      <c r="A70" s="52" t="s">
        <v>139</v>
      </c>
      <c r="B70" s="54"/>
      <c r="C70" s="54"/>
      <c r="D70" s="1" t="s">
        <v>77</v>
      </c>
      <c r="E70" s="3" t="s">
        <v>115</v>
      </c>
      <c r="F70" s="1" t="s">
        <v>118</v>
      </c>
      <c r="G70" s="1" t="s">
        <v>136</v>
      </c>
      <c r="H70" s="1" t="s">
        <v>138</v>
      </c>
      <c r="I70" s="12">
        <f>18000+3000+(467.9+2329.3)</f>
        <v>23797.2</v>
      </c>
      <c r="J70" s="20">
        <v>23619.9</v>
      </c>
      <c r="K70" s="20">
        <f t="shared" si="1"/>
        <v>99.254954364379</v>
      </c>
      <c r="L70" s="11"/>
      <c r="M70" s="11"/>
      <c r="N70" s="11"/>
    </row>
    <row r="71" spans="1:14" ht="66.75" customHeight="1">
      <c r="A71" s="52" t="s">
        <v>197</v>
      </c>
      <c r="B71" s="54"/>
      <c r="C71" s="54"/>
      <c r="D71" s="1" t="s">
        <v>77</v>
      </c>
      <c r="E71" s="3" t="s">
        <v>115</v>
      </c>
      <c r="F71" s="1" t="s">
        <v>118</v>
      </c>
      <c r="G71" s="1" t="s">
        <v>196</v>
      </c>
      <c r="H71" s="1" t="s">
        <v>0</v>
      </c>
      <c r="I71" s="12">
        <f>I72</f>
        <v>26397</v>
      </c>
      <c r="J71" s="12">
        <f>J72</f>
        <v>26397</v>
      </c>
      <c r="K71" s="20">
        <f t="shared" si="1"/>
        <v>100</v>
      </c>
      <c r="L71" s="11"/>
      <c r="M71" s="11"/>
      <c r="N71" s="11"/>
    </row>
    <row r="72" spans="1:14" ht="18.75" customHeight="1">
      <c r="A72" s="52" t="s">
        <v>204</v>
      </c>
      <c r="B72" s="54"/>
      <c r="C72" s="54"/>
      <c r="D72" s="1" t="s">
        <v>77</v>
      </c>
      <c r="E72" s="3" t="s">
        <v>115</v>
      </c>
      <c r="F72" s="1" t="s">
        <v>118</v>
      </c>
      <c r="G72" s="1" t="s">
        <v>196</v>
      </c>
      <c r="H72" s="1" t="s">
        <v>205</v>
      </c>
      <c r="I72" s="12">
        <v>26397</v>
      </c>
      <c r="J72" s="20">
        <v>26397</v>
      </c>
      <c r="K72" s="20">
        <f t="shared" si="1"/>
        <v>100</v>
      </c>
      <c r="L72" s="11"/>
      <c r="M72" s="11"/>
      <c r="N72" s="11"/>
    </row>
    <row r="73" spans="1:14" ht="18.75" customHeight="1">
      <c r="A73" s="55" t="s">
        <v>152</v>
      </c>
      <c r="B73" s="56"/>
      <c r="C73" s="57"/>
      <c r="D73" s="1" t="s">
        <v>77</v>
      </c>
      <c r="E73" s="3" t="s">
        <v>115</v>
      </c>
      <c r="F73" s="1" t="s">
        <v>118</v>
      </c>
      <c r="G73" s="1" t="s">
        <v>142</v>
      </c>
      <c r="H73" s="1" t="s">
        <v>0</v>
      </c>
      <c r="I73" s="12">
        <f>I74</f>
        <v>32084</v>
      </c>
      <c r="J73" s="12">
        <f>J74</f>
        <v>25057.8</v>
      </c>
      <c r="K73" s="20">
        <f t="shared" si="1"/>
        <v>78.10061089639696</v>
      </c>
      <c r="L73" s="11"/>
      <c r="M73" s="11"/>
      <c r="N73" s="11"/>
    </row>
    <row r="74" spans="1:14" ht="69.75" customHeight="1">
      <c r="A74" s="55" t="s">
        <v>162</v>
      </c>
      <c r="B74" s="56"/>
      <c r="C74" s="57"/>
      <c r="D74" s="1" t="s">
        <v>77</v>
      </c>
      <c r="E74" s="3" t="s">
        <v>115</v>
      </c>
      <c r="F74" s="1" t="s">
        <v>118</v>
      </c>
      <c r="G74" s="1" t="s">
        <v>158</v>
      </c>
      <c r="H74" s="1" t="s">
        <v>0</v>
      </c>
      <c r="I74" s="12">
        <f>I75</f>
        <v>32084</v>
      </c>
      <c r="J74" s="12">
        <f>J75</f>
        <v>25057.8</v>
      </c>
      <c r="K74" s="20">
        <f t="shared" si="1"/>
        <v>78.10061089639696</v>
      </c>
      <c r="L74" s="11"/>
      <c r="M74" s="11"/>
      <c r="N74" s="11"/>
    </row>
    <row r="75" spans="1:14" ht="18.75" customHeight="1">
      <c r="A75" s="53" t="s">
        <v>60</v>
      </c>
      <c r="B75" s="53"/>
      <c r="C75" s="53"/>
      <c r="D75" s="1" t="s">
        <v>77</v>
      </c>
      <c r="E75" s="3" t="s">
        <v>115</v>
      </c>
      <c r="F75" s="1" t="s">
        <v>118</v>
      </c>
      <c r="G75" s="1" t="s">
        <v>158</v>
      </c>
      <c r="H75" s="1" t="s">
        <v>61</v>
      </c>
      <c r="I75" s="4">
        <f>32585.3+2312.6+20000-2380.5-1000-2700-310-3609.5-(10000+1366.4+2732.8+342.3+749+1000+1623.4)+5000</f>
        <v>32084</v>
      </c>
      <c r="J75" s="31">
        <v>25057.8</v>
      </c>
      <c r="K75" s="20">
        <f t="shared" si="1"/>
        <v>78.10061089639696</v>
      </c>
      <c r="L75" s="11"/>
      <c r="M75" s="11"/>
      <c r="N75" s="11"/>
    </row>
    <row r="76" spans="1:14" ht="18.75" customHeight="1">
      <c r="A76" s="61" t="s">
        <v>34</v>
      </c>
      <c r="B76" s="62"/>
      <c r="C76" s="62"/>
      <c r="D76" s="1" t="s">
        <v>77</v>
      </c>
      <c r="E76" s="3" t="s">
        <v>115</v>
      </c>
      <c r="F76" s="1" t="s">
        <v>117</v>
      </c>
      <c r="G76" s="1" t="s">
        <v>10</v>
      </c>
      <c r="H76" s="1" t="s">
        <v>0</v>
      </c>
      <c r="I76" s="12">
        <f>I77+I79</f>
        <v>5647</v>
      </c>
      <c r="J76" s="12">
        <f>J77+J79</f>
        <v>1639</v>
      </c>
      <c r="K76" s="20">
        <f aca="true" t="shared" si="6" ref="K76:K139">J76*100/I76</f>
        <v>29.024260669381974</v>
      </c>
      <c r="L76" s="11"/>
      <c r="M76" s="11"/>
      <c r="N76" s="11"/>
    </row>
    <row r="77" spans="1:14" ht="26.25" customHeight="1">
      <c r="A77" s="64" t="s">
        <v>35</v>
      </c>
      <c r="B77" s="54"/>
      <c r="C77" s="54"/>
      <c r="D77" s="1" t="s">
        <v>77</v>
      </c>
      <c r="E77" s="3" t="s">
        <v>115</v>
      </c>
      <c r="F77" s="1" t="s">
        <v>117</v>
      </c>
      <c r="G77" s="1" t="s">
        <v>36</v>
      </c>
      <c r="H77" s="1" t="s">
        <v>0</v>
      </c>
      <c r="I77" s="4">
        <f>I78</f>
        <v>2989</v>
      </c>
      <c r="J77" s="4">
        <f>J78</f>
        <v>539</v>
      </c>
      <c r="K77" s="20">
        <f t="shared" si="6"/>
        <v>18.0327868852459</v>
      </c>
      <c r="L77" s="11"/>
      <c r="M77" s="11"/>
      <c r="N77" s="11"/>
    </row>
    <row r="78" spans="1:14" ht="18.75" customHeight="1">
      <c r="A78" s="53" t="s">
        <v>60</v>
      </c>
      <c r="B78" s="53"/>
      <c r="C78" s="53"/>
      <c r="D78" s="1" t="s">
        <v>77</v>
      </c>
      <c r="E78" s="3" t="s">
        <v>115</v>
      </c>
      <c r="F78" s="1" t="s">
        <v>117</v>
      </c>
      <c r="G78" s="1" t="s">
        <v>36</v>
      </c>
      <c r="H78" s="1" t="s">
        <v>61</v>
      </c>
      <c r="I78" s="4">
        <v>2989</v>
      </c>
      <c r="J78" s="20">
        <v>539</v>
      </c>
      <c r="K78" s="20">
        <f t="shared" si="6"/>
        <v>18.0327868852459</v>
      </c>
      <c r="L78" s="11"/>
      <c r="M78" s="11"/>
      <c r="N78" s="11"/>
    </row>
    <row r="79" spans="1:14" ht="26.25" customHeight="1">
      <c r="A79" s="79" t="s">
        <v>145</v>
      </c>
      <c r="B79" s="80"/>
      <c r="C79" s="81"/>
      <c r="D79" s="1" t="s">
        <v>77</v>
      </c>
      <c r="E79" s="24" t="s">
        <v>115</v>
      </c>
      <c r="F79" s="25" t="s">
        <v>117</v>
      </c>
      <c r="G79" s="25" t="s">
        <v>146</v>
      </c>
      <c r="H79" s="25" t="s">
        <v>0</v>
      </c>
      <c r="I79" s="21">
        <f>I80</f>
        <v>2658</v>
      </c>
      <c r="J79" s="21">
        <f>J80</f>
        <v>1100</v>
      </c>
      <c r="K79" s="20">
        <f t="shared" si="6"/>
        <v>41.38449962377727</v>
      </c>
      <c r="L79" s="11"/>
      <c r="M79" s="11"/>
      <c r="N79" s="11"/>
    </row>
    <row r="80" spans="1:14" ht="18.75" customHeight="1">
      <c r="A80" s="79" t="s">
        <v>147</v>
      </c>
      <c r="B80" s="80"/>
      <c r="C80" s="81"/>
      <c r="D80" s="1" t="s">
        <v>77</v>
      </c>
      <c r="E80" s="24" t="s">
        <v>115</v>
      </c>
      <c r="F80" s="25" t="s">
        <v>117</v>
      </c>
      <c r="G80" s="25" t="s">
        <v>148</v>
      </c>
      <c r="H80" s="25" t="s">
        <v>0</v>
      </c>
      <c r="I80" s="21">
        <f>I81</f>
        <v>2658</v>
      </c>
      <c r="J80" s="21">
        <f>J81</f>
        <v>1100</v>
      </c>
      <c r="K80" s="20">
        <f t="shared" si="6"/>
        <v>41.38449962377727</v>
      </c>
      <c r="L80" s="11"/>
      <c r="M80" s="11"/>
      <c r="N80" s="11"/>
    </row>
    <row r="81" spans="1:14" ht="18.75" customHeight="1">
      <c r="A81" s="44" t="s">
        <v>60</v>
      </c>
      <c r="B81" s="45"/>
      <c r="C81" s="46"/>
      <c r="D81" s="1" t="s">
        <v>77</v>
      </c>
      <c r="E81" s="24" t="s">
        <v>115</v>
      </c>
      <c r="F81" s="25" t="s">
        <v>117</v>
      </c>
      <c r="G81" s="25" t="s">
        <v>148</v>
      </c>
      <c r="H81" s="25" t="s">
        <v>61</v>
      </c>
      <c r="I81" s="21">
        <v>2658</v>
      </c>
      <c r="J81" s="20">
        <v>1100</v>
      </c>
      <c r="K81" s="20">
        <f t="shared" si="6"/>
        <v>41.38449962377727</v>
      </c>
      <c r="L81" s="11"/>
      <c r="M81" s="11"/>
      <c r="N81" s="11"/>
    </row>
    <row r="82" spans="1:14" ht="18.75" customHeight="1">
      <c r="A82" s="69" t="s">
        <v>1</v>
      </c>
      <c r="B82" s="78"/>
      <c r="C82" s="78"/>
      <c r="D82" s="7" t="s">
        <v>77</v>
      </c>
      <c r="E82" s="6" t="s">
        <v>121</v>
      </c>
      <c r="F82" s="7" t="s">
        <v>111</v>
      </c>
      <c r="G82" s="7" t="s">
        <v>10</v>
      </c>
      <c r="H82" s="7" t="s">
        <v>0</v>
      </c>
      <c r="I82" s="14">
        <f>I83+I94+I103</f>
        <v>236507.09999999998</v>
      </c>
      <c r="J82" s="14">
        <f>J83+J94+J103</f>
        <v>159850.6</v>
      </c>
      <c r="K82" s="33">
        <f t="shared" si="6"/>
        <v>67.58807663702274</v>
      </c>
      <c r="L82" s="11"/>
      <c r="M82" s="11"/>
      <c r="N82" s="11"/>
    </row>
    <row r="83" spans="1:14" ht="18.75" customHeight="1">
      <c r="A83" s="50" t="s">
        <v>2</v>
      </c>
      <c r="B83" s="51"/>
      <c r="C83" s="51"/>
      <c r="D83" s="1" t="s">
        <v>77</v>
      </c>
      <c r="E83" s="3" t="s">
        <v>121</v>
      </c>
      <c r="F83" s="1" t="s">
        <v>112</v>
      </c>
      <c r="G83" s="1" t="s">
        <v>10</v>
      </c>
      <c r="H83" s="1" t="s">
        <v>0</v>
      </c>
      <c r="I83" s="4">
        <f>I84+I87+I91</f>
        <v>40494.7</v>
      </c>
      <c r="J83" s="4">
        <f>J84+J87+J91</f>
        <v>14087.6</v>
      </c>
      <c r="K83" s="20">
        <f t="shared" si="6"/>
        <v>34.78875013273342</v>
      </c>
      <c r="L83" s="11"/>
      <c r="M83" s="11"/>
      <c r="N83" s="11"/>
    </row>
    <row r="84" spans="1:14" ht="26.25" customHeight="1">
      <c r="A84" s="52" t="s">
        <v>81</v>
      </c>
      <c r="B84" s="53"/>
      <c r="C84" s="53"/>
      <c r="D84" s="1" t="s">
        <v>77</v>
      </c>
      <c r="E84" s="3" t="s">
        <v>121</v>
      </c>
      <c r="F84" s="1" t="s">
        <v>112</v>
      </c>
      <c r="G84" s="1" t="s">
        <v>50</v>
      </c>
      <c r="H84" s="1" t="s">
        <v>0</v>
      </c>
      <c r="I84" s="4">
        <f>I85</f>
        <v>1133.9</v>
      </c>
      <c r="J84" s="4">
        <f>J85</f>
        <v>1125.3</v>
      </c>
      <c r="K84" s="20">
        <f t="shared" si="6"/>
        <v>99.24155569274185</v>
      </c>
      <c r="L84" s="11"/>
      <c r="M84" s="11"/>
      <c r="N84" s="11"/>
    </row>
    <row r="85" spans="1:14" ht="52.5" customHeight="1">
      <c r="A85" s="52" t="s">
        <v>167</v>
      </c>
      <c r="B85" s="54"/>
      <c r="C85" s="54"/>
      <c r="D85" s="1" t="s">
        <v>77</v>
      </c>
      <c r="E85" s="3" t="s">
        <v>121</v>
      </c>
      <c r="F85" s="1" t="s">
        <v>112</v>
      </c>
      <c r="G85" s="1" t="s">
        <v>82</v>
      </c>
      <c r="H85" s="1" t="s">
        <v>0</v>
      </c>
      <c r="I85" s="4">
        <f>I86</f>
        <v>1133.9</v>
      </c>
      <c r="J85" s="4">
        <f>J86</f>
        <v>1125.3</v>
      </c>
      <c r="K85" s="20">
        <f t="shared" si="6"/>
        <v>99.24155569274185</v>
      </c>
      <c r="L85" s="11"/>
      <c r="M85" s="11"/>
      <c r="N85" s="11"/>
    </row>
    <row r="86" spans="1:14" ht="18.75" customHeight="1">
      <c r="A86" s="52" t="s">
        <v>83</v>
      </c>
      <c r="B86" s="54"/>
      <c r="C86" s="54"/>
      <c r="D86" s="1" t="s">
        <v>77</v>
      </c>
      <c r="E86" s="3" t="s">
        <v>121</v>
      </c>
      <c r="F86" s="1" t="s">
        <v>112</v>
      </c>
      <c r="G86" s="1" t="s">
        <v>82</v>
      </c>
      <c r="H86" s="1" t="s">
        <v>84</v>
      </c>
      <c r="I86" s="4">
        <v>1133.9</v>
      </c>
      <c r="J86" s="20">
        <v>1125.3</v>
      </c>
      <c r="K86" s="20">
        <f t="shared" si="6"/>
        <v>99.24155569274185</v>
      </c>
      <c r="L86" s="11"/>
      <c r="M86" s="11"/>
      <c r="N86" s="11"/>
    </row>
    <row r="87" spans="1:14" ht="18.75" customHeight="1">
      <c r="A87" s="64" t="s">
        <v>18</v>
      </c>
      <c r="B87" s="54"/>
      <c r="C87" s="54"/>
      <c r="D87" s="1" t="s">
        <v>77</v>
      </c>
      <c r="E87" s="3" t="s">
        <v>121</v>
      </c>
      <c r="F87" s="1" t="s">
        <v>112</v>
      </c>
      <c r="G87" s="1" t="s">
        <v>19</v>
      </c>
      <c r="H87" s="1" t="s">
        <v>0</v>
      </c>
      <c r="I87" s="4">
        <f>I88</f>
        <v>18454.8</v>
      </c>
      <c r="J87" s="4">
        <f>J88</f>
        <v>2356.7</v>
      </c>
      <c r="K87" s="20">
        <f t="shared" si="6"/>
        <v>12.77011942692416</v>
      </c>
      <c r="L87" s="11"/>
      <c r="M87" s="11"/>
      <c r="N87" s="11"/>
    </row>
    <row r="88" spans="1:14" ht="18.75" customHeight="1">
      <c r="A88" s="63" t="s">
        <v>51</v>
      </c>
      <c r="B88" s="53"/>
      <c r="C88" s="53"/>
      <c r="D88" s="1" t="s">
        <v>77</v>
      </c>
      <c r="E88" s="3" t="s">
        <v>121</v>
      </c>
      <c r="F88" s="1" t="s">
        <v>112</v>
      </c>
      <c r="G88" s="1" t="s">
        <v>85</v>
      </c>
      <c r="H88" s="1" t="s">
        <v>0</v>
      </c>
      <c r="I88" s="4">
        <f>I89+I90</f>
        <v>18454.8</v>
      </c>
      <c r="J88" s="4">
        <f>J89+J90</f>
        <v>2356.7</v>
      </c>
      <c r="K88" s="20">
        <f t="shared" si="6"/>
        <v>12.77011942692416</v>
      </c>
      <c r="L88" s="11"/>
      <c r="M88" s="11"/>
      <c r="N88" s="11"/>
    </row>
    <row r="89" spans="1:14" ht="18.75" customHeight="1">
      <c r="A89" s="44" t="s">
        <v>79</v>
      </c>
      <c r="B89" s="45"/>
      <c r="C89" s="46"/>
      <c r="D89" s="1" t="s">
        <v>77</v>
      </c>
      <c r="E89" s="3" t="s">
        <v>121</v>
      </c>
      <c r="F89" s="1" t="s">
        <v>112</v>
      </c>
      <c r="G89" s="1" t="s">
        <v>85</v>
      </c>
      <c r="H89" s="1" t="s">
        <v>80</v>
      </c>
      <c r="I89" s="4">
        <v>15000</v>
      </c>
      <c r="J89" s="20">
        <v>0</v>
      </c>
      <c r="K89" s="20">
        <f t="shared" si="6"/>
        <v>0</v>
      </c>
      <c r="L89" s="11"/>
      <c r="M89" s="11"/>
      <c r="N89" s="11"/>
    </row>
    <row r="90" spans="1:14" ht="18.75" customHeight="1">
      <c r="A90" s="44" t="s">
        <v>60</v>
      </c>
      <c r="B90" s="45"/>
      <c r="C90" s="46"/>
      <c r="D90" s="1" t="s">
        <v>77</v>
      </c>
      <c r="E90" s="3" t="s">
        <v>121</v>
      </c>
      <c r="F90" s="1" t="s">
        <v>112</v>
      </c>
      <c r="G90" s="1" t="s">
        <v>85</v>
      </c>
      <c r="H90" s="1" t="s">
        <v>61</v>
      </c>
      <c r="I90" s="4">
        <f>2000-250+1704.8</f>
        <v>3454.8</v>
      </c>
      <c r="J90" s="20">
        <v>2356.7</v>
      </c>
      <c r="K90" s="20">
        <f t="shared" si="6"/>
        <v>68.21523677202731</v>
      </c>
      <c r="L90" s="11"/>
      <c r="M90" s="11"/>
      <c r="N90" s="11"/>
    </row>
    <row r="91" spans="1:14" ht="23.25" customHeight="1">
      <c r="A91" s="47" t="s">
        <v>154</v>
      </c>
      <c r="B91" s="48"/>
      <c r="C91" s="49"/>
      <c r="D91" s="1" t="s">
        <v>77</v>
      </c>
      <c r="E91" s="15" t="s">
        <v>121</v>
      </c>
      <c r="F91" s="15" t="s">
        <v>112</v>
      </c>
      <c r="G91" s="22">
        <v>7950000</v>
      </c>
      <c r="H91" s="2" t="s">
        <v>0</v>
      </c>
      <c r="I91" s="4">
        <f>I92</f>
        <v>20906</v>
      </c>
      <c r="J91" s="4">
        <f>J92</f>
        <v>10605.6</v>
      </c>
      <c r="K91" s="20">
        <f t="shared" si="6"/>
        <v>50.72993399024204</v>
      </c>
      <c r="L91" s="11"/>
      <c r="M91" s="11"/>
      <c r="N91" s="11"/>
    </row>
    <row r="92" spans="1:14" ht="56.25" customHeight="1">
      <c r="A92" s="47" t="s">
        <v>163</v>
      </c>
      <c r="B92" s="48"/>
      <c r="C92" s="49"/>
      <c r="D92" s="1" t="s">
        <v>77</v>
      </c>
      <c r="E92" s="15" t="s">
        <v>121</v>
      </c>
      <c r="F92" s="15" t="s">
        <v>112</v>
      </c>
      <c r="G92" s="22">
        <v>7950200</v>
      </c>
      <c r="H92" s="2" t="s">
        <v>0</v>
      </c>
      <c r="I92" s="4">
        <f>I93</f>
        <v>20906</v>
      </c>
      <c r="J92" s="4">
        <f>J93</f>
        <v>10605.6</v>
      </c>
      <c r="K92" s="20">
        <f t="shared" si="6"/>
        <v>50.72993399024204</v>
      </c>
      <c r="L92" s="11"/>
      <c r="M92" s="11"/>
      <c r="N92" s="11"/>
    </row>
    <row r="93" spans="1:14" ht="18.75" customHeight="1">
      <c r="A93" s="44" t="s">
        <v>60</v>
      </c>
      <c r="B93" s="45"/>
      <c r="C93" s="46"/>
      <c r="D93" s="1" t="s">
        <v>77</v>
      </c>
      <c r="E93" s="3" t="s">
        <v>121</v>
      </c>
      <c r="F93" s="1" t="s">
        <v>112</v>
      </c>
      <c r="G93" s="2" t="s">
        <v>153</v>
      </c>
      <c r="H93" s="2" t="s">
        <v>61</v>
      </c>
      <c r="I93" s="4">
        <f>24310.2+(576+1705)+(294.7+1324.6)-8000+695.5</f>
        <v>20906</v>
      </c>
      <c r="J93" s="31">
        <v>10605.6</v>
      </c>
      <c r="K93" s="20">
        <f t="shared" si="6"/>
        <v>50.72993399024204</v>
      </c>
      <c r="L93" s="11"/>
      <c r="M93" s="11"/>
      <c r="N93" s="11"/>
    </row>
    <row r="94" spans="1:14" ht="18.75" customHeight="1">
      <c r="A94" s="50" t="s">
        <v>3</v>
      </c>
      <c r="B94" s="51"/>
      <c r="C94" s="51"/>
      <c r="D94" s="1" t="s">
        <v>77</v>
      </c>
      <c r="E94" s="3" t="s">
        <v>121</v>
      </c>
      <c r="F94" s="1" t="s">
        <v>113</v>
      </c>
      <c r="G94" s="1" t="s">
        <v>10</v>
      </c>
      <c r="H94" s="1" t="s">
        <v>0</v>
      </c>
      <c r="I94" s="4">
        <f>I98+I95</f>
        <v>39201</v>
      </c>
      <c r="J94" s="4">
        <f>J98+J95</f>
        <v>14544.6</v>
      </c>
      <c r="K94" s="20">
        <f t="shared" si="6"/>
        <v>37.102624933037426</v>
      </c>
      <c r="L94" s="11"/>
      <c r="M94" s="11"/>
      <c r="N94" s="11"/>
    </row>
    <row r="95" spans="1:15" ht="18.75" customHeight="1">
      <c r="A95" s="52" t="s">
        <v>192</v>
      </c>
      <c r="B95" s="53"/>
      <c r="C95" s="53"/>
      <c r="D95" s="1" t="s">
        <v>77</v>
      </c>
      <c r="E95" s="3" t="s">
        <v>121</v>
      </c>
      <c r="F95" s="1" t="s">
        <v>113</v>
      </c>
      <c r="G95" s="1" t="s">
        <v>193</v>
      </c>
      <c r="H95" s="1" t="s">
        <v>0</v>
      </c>
      <c r="I95" s="4">
        <f>I96</f>
        <v>12416</v>
      </c>
      <c r="J95" s="4">
        <f>J96</f>
        <v>12415.5</v>
      </c>
      <c r="K95" s="20">
        <f t="shared" si="6"/>
        <v>99.99597293814433</v>
      </c>
      <c r="L95" s="11"/>
      <c r="M95" s="11"/>
      <c r="N95" s="11"/>
      <c r="O95" s="11"/>
    </row>
    <row r="96" spans="1:15" ht="15.75" customHeight="1">
      <c r="A96" s="52" t="s">
        <v>194</v>
      </c>
      <c r="B96" s="53"/>
      <c r="C96" s="53"/>
      <c r="D96" s="1" t="s">
        <v>77</v>
      </c>
      <c r="E96" s="3" t="s">
        <v>121</v>
      </c>
      <c r="F96" s="1" t="s">
        <v>113</v>
      </c>
      <c r="G96" s="1" t="s">
        <v>195</v>
      </c>
      <c r="H96" s="1" t="s">
        <v>0</v>
      </c>
      <c r="I96" s="4">
        <f>I97</f>
        <v>12416</v>
      </c>
      <c r="J96" s="4">
        <f>J97</f>
        <v>12415.5</v>
      </c>
      <c r="K96" s="20">
        <f t="shared" si="6"/>
        <v>99.99597293814433</v>
      </c>
      <c r="L96" s="11"/>
      <c r="M96" s="11"/>
      <c r="N96" s="11"/>
      <c r="O96" s="11"/>
    </row>
    <row r="97" spans="1:15" ht="16.5" customHeight="1">
      <c r="A97" s="53" t="s">
        <v>60</v>
      </c>
      <c r="B97" s="53"/>
      <c r="C97" s="53"/>
      <c r="D97" s="1" t="s">
        <v>77</v>
      </c>
      <c r="E97" s="3" t="s">
        <v>121</v>
      </c>
      <c r="F97" s="1" t="s">
        <v>113</v>
      </c>
      <c r="G97" s="1" t="s">
        <v>195</v>
      </c>
      <c r="H97" s="1" t="s">
        <v>61</v>
      </c>
      <c r="I97" s="4">
        <v>12416</v>
      </c>
      <c r="J97" s="31">
        <v>12415.5</v>
      </c>
      <c r="K97" s="20">
        <f t="shared" si="6"/>
        <v>99.99597293814433</v>
      </c>
      <c r="L97" s="11"/>
      <c r="M97" s="11"/>
      <c r="N97" s="11"/>
      <c r="O97" s="11"/>
    </row>
    <row r="98" spans="1:14" ht="18.75" customHeight="1">
      <c r="A98" s="47" t="s">
        <v>154</v>
      </c>
      <c r="B98" s="48"/>
      <c r="C98" s="49"/>
      <c r="D98" s="1" t="s">
        <v>77</v>
      </c>
      <c r="E98" s="15" t="s">
        <v>121</v>
      </c>
      <c r="F98" s="15" t="s">
        <v>113</v>
      </c>
      <c r="G98" s="22">
        <v>7950000</v>
      </c>
      <c r="H98" s="2" t="s">
        <v>0</v>
      </c>
      <c r="I98" s="4">
        <f>I99+I101</f>
        <v>26785</v>
      </c>
      <c r="J98" s="4">
        <f>J99+J101</f>
        <v>2129.1</v>
      </c>
      <c r="K98" s="20">
        <f t="shared" si="6"/>
        <v>7.94885196938585</v>
      </c>
      <c r="L98" s="11"/>
      <c r="M98" s="11"/>
      <c r="N98" s="11"/>
    </row>
    <row r="99" spans="1:14" ht="71.25" customHeight="1">
      <c r="A99" s="63" t="s">
        <v>161</v>
      </c>
      <c r="B99" s="53"/>
      <c r="C99" s="53"/>
      <c r="D99" s="1" t="s">
        <v>77</v>
      </c>
      <c r="E99" s="3" t="s">
        <v>121</v>
      </c>
      <c r="F99" s="1" t="s">
        <v>113</v>
      </c>
      <c r="G99" s="22">
        <v>7950300</v>
      </c>
      <c r="H99" s="1" t="s">
        <v>0</v>
      </c>
      <c r="I99" s="4">
        <f>I100</f>
        <v>20285</v>
      </c>
      <c r="J99" s="4">
        <f>J100</f>
        <v>1907.2</v>
      </c>
      <c r="K99" s="20">
        <f t="shared" si="6"/>
        <v>9.402021197929505</v>
      </c>
      <c r="L99" s="11"/>
      <c r="M99" s="11"/>
      <c r="N99" s="11"/>
    </row>
    <row r="100" spans="1:14" ht="18.75" customHeight="1">
      <c r="A100" s="44" t="s">
        <v>60</v>
      </c>
      <c r="B100" s="45"/>
      <c r="C100" s="46"/>
      <c r="D100" s="1" t="s">
        <v>77</v>
      </c>
      <c r="E100" s="3" t="s">
        <v>121</v>
      </c>
      <c r="F100" s="1" t="s">
        <v>113</v>
      </c>
      <c r="G100" s="22">
        <v>7950300</v>
      </c>
      <c r="H100" s="1" t="s">
        <v>61</v>
      </c>
      <c r="I100" s="4">
        <f>14000+2000+6000-4000+500+1785</f>
        <v>20285</v>
      </c>
      <c r="J100" s="31">
        <v>1907.2</v>
      </c>
      <c r="K100" s="20">
        <f t="shared" si="6"/>
        <v>9.402021197929505</v>
      </c>
      <c r="L100" s="11"/>
      <c r="M100" s="11"/>
      <c r="N100" s="11"/>
    </row>
    <row r="101" spans="1:14" ht="51.75" customHeight="1">
      <c r="A101" s="47" t="s">
        <v>160</v>
      </c>
      <c r="B101" s="59"/>
      <c r="C101" s="60"/>
      <c r="D101" s="1" t="s">
        <v>77</v>
      </c>
      <c r="E101" s="3" t="s">
        <v>121</v>
      </c>
      <c r="F101" s="1" t="s">
        <v>113</v>
      </c>
      <c r="G101" s="22">
        <v>7950900</v>
      </c>
      <c r="H101" s="1" t="s">
        <v>0</v>
      </c>
      <c r="I101" s="4">
        <f>I102</f>
        <v>6500</v>
      </c>
      <c r="J101" s="4">
        <f>J102</f>
        <v>221.9</v>
      </c>
      <c r="K101" s="20">
        <f t="shared" si="6"/>
        <v>3.413846153846154</v>
      </c>
      <c r="L101" s="11"/>
      <c r="M101" s="11"/>
      <c r="N101" s="11"/>
    </row>
    <row r="102" spans="1:14" ht="18.75" customHeight="1">
      <c r="A102" s="44" t="s">
        <v>60</v>
      </c>
      <c r="B102" s="45"/>
      <c r="C102" s="46"/>
      <c r="D102" s="1" t="s">
        <v>77</v>
      </c>
      <c r="E102" s="3" t="s">
        <v>121</v>
      </c>
      <c r="F102" s="1" t="s">
        <v>113</v>
      </c>
      <c r="G102" s="22">
        <v>7950900</v>
      </c>
      <c r="H102" s="1" t="s">
        <v>61</v>
      </c>
      <c r="I102" s="4">
        <f>9800-4600+1300</f>
        <v>6500</v>
      </c>
      <c r="J102" s="31">
        <v>221.9</v>
      </c>
      <c r="K102" s="20">
        <f t="shared" si="6"/>
        <v>3.413846153846154</v>
      </c>
      <c r="L102" s="11"/>
      <c r="M102" s="11"/>
      <c r="N102" s="11"/>
    </row>
    <row r="103" spans="1:14" ht="18" customHeight="1">
      <c r="A103" s="62" t="s">
        <v>52</v>
      </c>
      <c r="B103" s="62"/>
      <c r="C103" s="62"/>
      <c r="D103" s="1" t="s">
        <v>77</v>
      </c>
      <c r="E103" s="3" t="s">
        <v>121</v>
      </c>
      <c r="F103" s="1" t="s">
        <v>114</v>
      </c>
      <c r="G103" s="2" t="s">
        <v>10</v>
      </c>
      <c r="H103" s="2" t="s">
        <v>0</v>
      </c>
      <c r="I103" s="4">
        <f>I108+I119+I104+I106</f>
        <v>156811.4</v>
      </c>
      <c r="J103" s="4">
        <f>J108+J119+J104+J106</f>
        <v>131218.4</v>
      </c>
      <c r="K103" s="20">
        <f t="shared" si="6"/>
        <v>83.67912026804174</v>
      </c>
      <c r="L103" s="11"/>
      <c r="M103" s="11"/>
      <c r="N103" s="11"/>
    </row>
    <row r="104" spans="1:14" ht="71.25" customHeight="1">
      <c r="A104" s="73" t="s">
        <v>215</v>
      </c>
      <c r="B104" s="74"/>
      <c r="C104" s="75"/>
      <c r="D104" s="1" t="s">
        <v>77</v>
      </c>
      <c r="E104" s="3" t="s">
        <v>121</v>
      </c>
      <c r="F104" s="1" t="s">
        <v>114</v>
      </c>
      <c r="G104" s="1" t="s">
        <v>213</v>
      </c>
      <c r="H104" s="1" t="s">
        <v>0</v>
      </c>
      <c r="I104" s="12">
        <f>I105</f>
        <v>41405.1</v>
      </c>
      <c r="J104" s="12">
        <f>J105</f>
        <v>40577</v>
      </c>
      <c r="K104" s="20">
        <f t="shared" si="6"/>
        <v>98.00000483032284</v>
      </c>
      <c r="L104" s="11"/>
      <c r="M104" s="11"/>
      <c r="N104" s="11"/>
    </row>
    <row r="105" spans="1:14" ht="18.75" customHeight="1">
      <c r="A105" s="73" t="s">
        <v>60</v>
      </c>
      <c r="B105" s="76"/>
      <c r="C105" s="77"/>
      <c r="D105" s="1" t="s">
        <v>77</v>
      </c>
      <c r="E105" s="3" t="s">
        <v>121</v>
      </c>
      <c r="F105" s="1" t="s">
        <v>114</v>
      </c>
      <c r="G105" s="1" t="s">
        <v>213</v>
      </c>
      <c r="H105" s="1" t="s">
        <v>61</v>
      </c>
      <c r="I105" s="12">
        <f>41405.1</f>
        <v>41405.1</v>
      </c>
      <c r="J105" s="20">
        <v>40577</v>
      </c>
      <c r="K105" s="20">
        <f t="shared" si="6"/>
        <v>98.00000483032284</v>
      </c>
      <c r="L105" s="11"/>
      <c r="M105" s="11"/>
      <c r="N105" s="11"/>
    </row>
    <row r="106" spans="1:14" ht="68.25" customHeight="1">
      <c r="A106" s="73" t="s">
        <v>216</v>
      </c>
      <c r="B106" s="74"/>
      <c r="C106" s="75"/>
      <c r="D106" s="1" t="s">
        <v>77</v>
      </c>
      <c r="E106" s="3" t="s">
        <v>121</v>
      </c>
      <c r="F106" s="1" t="s">
        <v>114</v>
      </c>
      <c r="G106" s="1" t="s">
        <v>214</v>
      </c>
      <c r="H106" s="1" t="s">
        <v>0</v>
      </c>
      <c r="I106" s="12">
        <f>I107</f>
        <v>8281</v>
      </c>
      <c r="J106" s="12">
        <f>J107</f>
        <v>8115.3</v>
      </c>
      <c r="K106" s="20">
        <f t="shared" si="6"/>
        <v>97.99903393309987</v>
      </c>
      <c r="L106" s="11"/>
      <c r="M106" s="11"/>
      <c r="N106" s="11"/>
    </row>
    <row r="107" spans="1:14" ht="18.75" customHeight="1">
      <c r="A107" s="52" t="s">
        <v>60</v>
      </c>
      <c r="B107" s="54"/>
      <c r="C107" s="54"/>
      <c r="D107" s="1" t="s">
        <v>77</v>
      </c>
      <c r="E107" s="3" t="s">
        <v>121</v>
      </c>
      <c r="F107" s="1" t="s">
        <v>114</v>
      </c>
      <c r="G107" s="1" t="s">
        <v>214</v>
      </c>
      <c r="H107" s="1" t="s">
        <v>61</v>
      </c>
      <c r="I107" s="12">
        <v>8281</v>
      </c>
      <c r="J107" s="20">
        <v>8115.3</v>
      </c>
      <c r="K107" s="20">
        <f t="shared" si="6"/>
        <v>97.99903393309987</v>
      </c>
      <c r="L107" s="11"/>
      <c r="M107" s="11"/>
      <c r="N107" s="11"/>
    </row>
    <row r="108" spans="1:14" ht="18.75" customHeight="1">
      <c r="A108" s="54" t="s">
        <v>52</v>
      </c>
      <c r="B108" s="54"/>
      <c r="C108" s="54"/>
      <c r="D108" s="1" t="s">
        <v>77</v>
      </c>
      <c r="E108" s="3" t="s">
        <v>121</v>
      </c>
      <c r="F108" s="1" t="s">
        <v>114</v>
      </c>
      <c r="G108" s="2" t="s">
        <v>45</v>
      </c>
      <c r="H108" s="2" t="s">
        <v>0</v>
      </c>
      <c r="I108" s="4">
        <f>I109+I111+I113+I115+I117</f>
        <v>79649.29999999999</v>
      </c>
      <c r="J108" s="4">
        <f>J109+J111+J113+J115+J117</f>
        <v>69347.1</v>
      </c>
      <c r="K108" s="20">
        <f t="shared" si="6"/>
        <v>87.06554859866944</v>
      </c>
      <c r="L108" s="11"/>
      <c r="M108" s="11"/>
      <c r="N108" s="11"/>
    </row>
    <row r="109" spans="1:14" ht="18.75" customHeight="1">
      <c r="A109" s="54" t="s">
        <v>46</v>
      </c>
      <c r="B109" s="54"/>
      <c r="C109" s="54"/>
      <c r="D109" s="1" t="s">
        <v>77</v>
      </c>
      <c r="E109" s="3" t="s">
        <v>121</v>
      </c>
      <c r="F109" s="1" t="s">
        <v>114</v>
      </c>
      <c r="G109" s="2" t="s">
        <v>86</v>
      </c>
      <c r="H109" s="2" t="s">
        <v>0</v>
      </c>
      <c r="I109" s="4">
        <f>I110</f>
        <v>39306.7</v>
      </c>
      <c r="J109" s="4">
        <f>J110</f>
        <v>35511.5</v>
      </c>
      <c r="K109" s="20">
        <f t="shared" si="6"/>
        <v>90.34464862224507</v>
      </c>
      <c r="L109" s="11"/>
      <c r="M109" s="11"/>
      <c r="N109" s="11"/>
    </row>
    <row r="110" spans="1:14" ht="18.75" customHeight="1">
      <c r="A110" s="53" t="s">
        <v>60</v>
      </c>
      <c r="B110" s="53"/>
      <c r="C110" s="53"/>
      <c r="D110" s="1" t="s">
        <v>77</v>
      </c>
      <c r="E110" s="3" t="s">
        <v>121</v>
      </c>
      <c r="F110" s="1" t="s">
        <v>114</v>
      </c>
      <c r="G110" s="2" t="s">
        <v>86</v>
      </c>
      <c r="H110" s="2" t="s">
        <v>61</v>
      </c>
      <c r="I110" s="4">
        <f>37287+521.1+1436.9+61.7</f>
        <v>39306.7</v>
      </c>
      <c r="J110" s="20">
        <v>35511.5</v>
      </c>
      <c r="K110" s="20">
        <f t="shared" si="6"/>
        <v>90.34464862224507</v>
      </c>
      <c r="L110" s="11"/>
      <c r="M110" s="11"/>
      <c r="N110" s="11"/>
    </row>
    <row r="111" spans="1:14" ht="41.25" customHeight="1">
      <c r="A111" s="54" t="s">
        <v>54</v>
      </c>
      <c r="B111" s="54"/>
      <c r="C111" s="54"/>
      <c r="D111" s="1" t="s">
        <v>77</v>
      </c>
      <c r="E111" s="3" t="s">
        <v>121</v>
      </c>
      <c r="F111" s="1" t="s">
        <v>114</v>
      </c>
      <c r="G111" s="2" t="s">
        <v>87</v>
      </c>
      <c r="H111" s="2" t="s">
        <v>0</v>
      </c>
      <c r="I111" s="4">
        <f>I112</f>
        <v>3731</v>
      </c>
      <c r="J111" s="4">
        <f>J112</f>
        <v>3234.7</v>
      </c>
      <c r="K111" s="20">
        <f t="shared" si="6"/>
        <v>86.69793621013133</v>
      </c>
      <c r="L111" s="11"/>
      <c r="M111" s="11"/>
      <c r="N111" s="11"/>
    </row>
    <row r="112" spans="1:14" ht="18.75" customHeight="1">
      <c r="A112" s="53" t="s">
        <v>60</v>
      </c>
      <c r="B112" s="53"/>
      <c r="C112" s="53"/>
      <c r="D112" s="1" t="s">
        <v>77</v>
      </c>
      <c r="E112" s="3" t="s">
        <v>121</v>
      </c>
      <c r="F112" s="1" t="s">
        <v>114</v>
      </c>
      <c r="G112" s="2" t="s">
        <v>87</v>
      </c>
      <c r="H112" s="2" t="s">
        <v>61</v>
      </c>
      <c r="I112" s="4">
        <f>6735+3000+1996+10000-10000-5000-3000</f>
        <v>3731</v>
      </c>
      <c r="J112" s="20">
        <v>3234.7</v>
      </c>
      <c r="K112" s="20">
        <f t="shared" si="6"/>
        <v>86.69793621013133</v>
      </c>
      <c r="L112" s="11"/>
      <c r="M112" s="11"/>
      <c r="N112" s="11"/>
    </row>
    <row r="113" spans="1:14" ht="18.75" customHeight="1">
      <c r="A113" s="54" t="s">
        <v>55</v>
      </c>
      <c r="B113" s="54"/>
      <c r="C113" s="54"/>
      <c r="D113" s="1" t="s">
        <v>77</v>
      </c>
      <c r="E113" s="3" t="s">
        <v>121</v>
      </c>
      <c r="F113" s="1" t="s">
        <v>114</v>
      </c>
      <c r="G113" s="2" t="s">
        <v>88</v>
      </c>
      <c r="H113" s="2" t="s">
        <v>0</v>
      </c>
      <c r="I113" s="4">
        <f>I114</f>
        <v>9032.1</v>
      </c>
      <c r="J113" s="4">
        <f>J114</f>
        <v>4361</v>
      </c>
      <c r="K113" s="20">
        <f t="shared" si="6"/>
        <v>48.28334495853677</v>
      </c>
      <c r="L113" s="11"/>
      <c r="M113" s="11"/>
      <c r="N113" s="11"/>
    </row>
    <row r="114" spans="1:14" ht="18.75" customHeight="1">
      <c r="A114" s="53" t="s">
        <v>60</v>
      </c>
      <c r="B114" s="53"/>
      <c r="C114" s="53"/>
      <c r="D114" s="1" t="s">
        <v>77</v>
      </c>
      <c r="E114" s="3" t="s">
        <v>121</v>
      </c>
      <c r="F114" s="1" t="s">
        <v>114</v>
      </c>
      <c r="G114" s="2" t="s">
        <v>88</v>
      </c>
      <c r="H114" s="2" t="s">
        <v>61</v>
      </c>
      <c r="I114" s="4">
        <f>11812+20.1-2800</f>
        <v>9032.1</v>
      </c>
      <c r="J114" s="20">
        <v>4361</v>
      </c>
      <c r="K114" s="20">
        <f t="shared" si="6"/>
        <v>48.28334495853677</v>
      </c>
      <c r="L114" s="11"/>
      <c r="M114" s="11"/>
      <c r="N114" s="11"/>
    </row>
    <row r="115" spans="1:14" ht="18.75" customHeight="1">
      <c r="A115" s="54" t="s">
        <v>89</v>
      </c>
      <c r="B115" s="54"/>
      <c r="C115" s="54"/>
      <c r="D115" s="1" t="s">
        <v>77</v>
      </c>
      <c r="E115" s="3" t="s">
        <v>121</v>
      </c>
      <c r="F115" s="1" t="s">
        <v>114</v>
      </c>
      <c r="G115" s="2" t="s">
        <v>90</v>
      </c>
      <c r="H115" s="2" t="s">
        <v>0</v>
      </c>
      <c r="I115" s="4">
        <f>I116</f>
        <v>2500</v>
      </c>
      <c r="J115" s="4">
        <f>J116</f>
        <v>2378.5</v>
      </c>
      <c r="K115" s="20">
        <f t="shared" si="6"/>
        <v>95.14</v>
      </c>
      <c r="L115" s="11"/>
      <c r="M115" s="11"/>
      <c r="N115" s="11"/>
    </row>
    <row r="116" spans="1:14" ht="18.75" customHeight="1">
      <c r="A116" s="53" t="s">
        <v>60</v>
      </c>
      <c r="B116" s="53"/>
      <c r="C116" s="53"/>
      <c r="D116" s="1" t="s">
        <v>77</v>
      </c>
      <c r="E116" s="3" t="s">
        <v>121</v>
      </c>
      <c r="F116" s="1" t="s">
        <v>114</v>
      </c>
      <c r="G116" s="2" t="s">
        <v>90</v>
      </c>
      <c r="H116" s="2" t="s">
        <v>61</v>
      </c>
      <c r="I116" s="4">
        <f>4927+81.5-2508.5</f>
        <v>2500</v>
      </c>
      <c r="J116" s="20">
        <v>2378.5</v>
      </c>
      <c r="K116" s="20">
        <f t="shared" si="6"/>
        <v>95.14</v>
      </c>
      <c r="L116" s="11"/>
      <c r="M116" s="11"/>
      <c r="N116" s="11"/>
    </row>
    <row r="117" spans="1:14" ht="26.25" customHeight="1">
      <c r="A117" s="54" t="s">
        <v>53</v>
      </c>
      <c r="B117" s="54"/>
      <c r="C117" s="54"/>
      <c r="D117" s="1" t="s">
        <v>77</v>
      </c>
      <c r="E117" s="3" t="s">
        <v>121</v>
      </c>
      <c r="F117" s="1" t="s">
        <v>114</v>
      </c>
      <c r="G117" s="2" t="s">
        <v>91</v>
      </c>
      <c r="H117" s="2" t="s">
        <v>0</v>
      </c>
      <c r="I117" s="4">
        <f>I118</f>
        <v>25079.5</v>
      </c>
      <c r="J117" s="4">
        <f>J118</f>
        <v>23861.4</v>
      </c>
      <c r="K117" s="20">
        <f t="shared" si="6"/>
        <v>95.14304511652944</v>
      </c>
      <c r="L117" s="11"/>
      <c r="M117" s="11"/>
      <c r="N117" s="11"/>
    </row>
    <row r="118" spans="1:14" ht="18.75" customHeight="1">
      <c r="A118" s="53" t="s">
        <v>60</v>
      </c>
      <c r="B118" s="53"/>
      <c r="C118" s="53"/>
      <c r="D118" s="1" t="s">
        <v>77</v>
      </c>
      <c r="E118" s="3" t="s">
        <v>121</v>
      </c>
      <c r="F118" s="1" t="s">
        <v>114</v>
      </c>
      <c r="G118" s="2" t="s">
        <v>91</v>
      </c>
      <c r="H118" s="2" t="s">
        <v>61</v>
      </c>
      <c r="I118" s="4">
        <f>16266+8009.6+1003.9+1800-(695.5+1704.8-400.3)</f>
        <v>25079.5</v>
      </c>
      <c r="J118" s="20">
        <v>23861.4</v>
      </c>
      <c r="K118" s="20">
        <f t="shared" si="6"/>
        <v>95.14304511652944</v>
      </c>
      <c r="L118" s="11"/>
      <c r="M118" s="11"/>
      <c r="N118" s="11"/>
    </row>
    <row r="119" spans="1:14" ht="18.75" customHeight="1">
      <c r="A119" s="47" t="s">
        <v>154</v>
      </c>
      <c r="B119" s="48"/>
      <c r="C119" s="49"/>
      <c r="D119" s="1" t="s">
        <v>77</v>
      </c>
      <c r="E119" s="3" t="s">
        <v>121</v>
      </c>
      <c r="F119" s="1" t="s">
        <v>114</v>
      </c>
      <c r="G119" s="2" t="s">
        <v>142</v>
      </c>
      <c r="H119" s="2" t="s">
        <v>0</v>
      </c>
      <c r="I119" s="4">
        <f>I120+I124+I122</f>
        <v>27476</v>
      </c>
      <c r="J119" s="4">
        <f>J120+J124+J122</f>
        <v>13179</v>
      </c>
      <c r="K119" s="20">
        <f t="shared" si="6"/>
        <v>47.96549716115883</v>
      </c>
      <c r="L119" s="11"/>
      <c r="M119" s="11"/>
      <c r="N119" s="11"/>
    </row>
    <row r="120" spans="1:14" ht="56.25" customHeight="1">
      <c r="A120" s="55" t="s">
        <v>164</v>
      </c>
      <c r="B120" s="56"/>
      <c r="C120" s="57"/>
      <c r="D120" s="1" t="s">
        <v>77</v>
      </c>
      <c r="E120" s="3" t="s">
        <v>121</v>
      </c>
      <c r="F120" s="1" t="s">
        <v>114</v>
      </c>
      <c r="G120" s="2" t="s">
        <v>157</v>
      </c>
      <c r="H120" s="2" t="s">
        <v>0</v>
      </c>
      <c r="I120" s="4">
        <f>I121</f>
        <v>6351</v>
      </c>
      <c r="J120" s="4">
        <f>J121</f>
        <v>3179</v>
      </c>
      <c r="K120" s="20">
        <f t="shared" si="6"/>
        <v>50.05510943158558</v>
      </c>
      <c r="L120" s="11"/>
      <c r="M120" s="11"/>
      <c r="N120" s="11"/>
    </row>
    <row r="121" spans="1:14" ht="18.75" customHeight="1">
      <c r="A121" s="53" t="s">
        <v>60</v>
      </c>
      <c r="B121" s="53"/>
      <c r="C121" s="53"/>
      <c r="D121" s="1" t="s">
        <v>77</v>
      </c>
      <c r="E121" s="3" t="s">
        <v>121</v>
      </c>
      <c r="F121" s="1" t="s">
        <v>114</v>
      </c>
      <c r="G121" s="2" t="s">
        <v>157</v>
      </c>
      <c r="H121" s="2" t="s">
        <v>61</v>
      </c>
      <c r="I121" s="4">
        <v>6351</v>
      </c>
      <c r="J121" s="20">
        <v>3179</v>
      </c>
      <c r="K121" s="20">
        <f t="shared" si="6"/>
        <v>50.05510943158558</v>
      </c>
      <c r="L121" s="11"/>
      <c r="M121" s="11"/>
      <c r="N121" s="11"/>
    </row>
    <row r="122" spans="1:14" ht="66.75" customHeight="1">
      <c r="A122" s="55" t="s">
        <v>165</v>
      </c>
      <c r="B122" s="56"/>
      <c r="C122" s="57"/>
      <c r="D122" s="1" t="s">
        <v>77</v>
      </c>
      <c r="E122" s="3" t="s">
        <v>121</v>
      </c>
      <c r="F122" s="1" t="s">
        <v>114</v>
      </c>
      <c r="G122" s="2" t="s">
        <v>156</v>
      </c>
      <c r="H122" s="2" t="s">
        <v>0</v>
      </c>
      <c r="I122" s="4">
        <f>I123</f>
        <v>11125</v>
      </c>
      <c r="J122" s="4">
        <f>J123</f>
        <v>0</v>
      </c>
      <c r="K122" s="20">
        <f t="shared" si="6"/>
        <v>0</v>
      </c>
      <c r="L122" s="11"/>
      <c r="M122" s="11"/>
      <c r="N122" s="11"/>
    </row>
    <row r="123" spans="1:14" ht="18.75" customHeight="1">
      <c r="A123" s="53" t="s">
        <v>60</v>
      </c>
      <c r="B123" s="53"/>
      <c r="C123" s="53"/>
      <c r="D123" s="1" t="s">
        <v>77</v>
      </c>
      <c r="E123" s="3" t="s">
        <v>121</v>
      </c>
      <c r="F123" s="1" t="s">
        <v>114</v>
      </c>
      <c r="G123" s="2" t="s">
        <v>156</v>
      </c>
      <c r="H123" s="2" t="s">
        <v>61</v>
      </c>
      <c r="I123" s="4">
        <v>11125</v>
      </c>
      <c r="J123" s="20">
        <v>0</v>
      </c>
      <c r="K123" s="20">
        <f t="shared" si="6"/>
        <v>0</v>
      </c>
      <c r="L123" s="11"/>
      <c r="M123" s="11"/>
      <c r="N123" s="11"/>
    </row>
    <row r="124" spans="1:14" ht="79.5" customHeight="1">
      <c r="A124" s="55" t="s">
        <v>198</v>
      </c>
      <c r="B124" s="56"/>
      <c r="C124" s="57"/>
      <c r="D124" s="1" t="s">
        <v>77</v>
      </c>
      <c r="E124" s="3" t="s">
        <v>121</v>
      </c>
      <c r="F124" s="1" t="s">
        <v>114</v>
      </c>
      <c r="G124" s="2" t="s">
        <v>199</v>
      </c>
      <c r="H124" s="2" t="s">
        <v>0</v>
      </c>
      <c r="I124" s="4">
        <f>I125</f>
        <v>10000</v>
      </c>
      <c r="J124" s="4">
        <f>J125</f>
        <v>10000</v>
      </c>
      <c r="K124" s="20">
        <f t="shared" si="6"/>
        <v>100</v>
      </c>
      <c r="L124" s="11"/>
      <c r="M124" s="11"/>
      <c r="N124" s="11"/>
    </row>
    <row r="125" spans="1:14" ht="18.75" customHeight="1">
      <c r="A125" s="53" t="s">
        <v>60</v>
      </c>
      <c r="B125" s="53"/>
      <c r="C125" s="53"/>
      <c r="D125" s="1" t="s">
        <v>77</v>
      </c>
      <c r="E125" s="3" t="s">
        <v>121</v>
      </c>
      <c r="F125" s="1" t="s">
        <v>114</v>
      </c>
      <c r="G125" s="2" t="s">
        <v>199</v>
      </c>
      <c r="H125" s="2" t="s">
        <v>61</v>
      </c>
      <c r="I125" s="4">
        <v>10000</v>
      </c>
      <c r="J125" s="20">
        <v>10000</v>
      </c>
      <c r="K125" s="20">
        <f t="shared" si="6"/>
        <v>100</v>
      </c>
      <c r="L125" s="11"/>
      <c r="M125" s="11"/>
      <c r="N125" s="11"/>
    </row>
    <row r="126" spans="1:14" ht="18.75" customHeight="1">
      <c r="A126" s="69" t="s">
        <v>4</v>
      </c>
      <c r="B126" s="69"/>
      <c r="C126" s="69"/>
      <c r="D126" s="7" t="s">
        <v>77</v>
      </c>
      <c r="E126" s="6" t="s">
        <v>122</v>
      </c>
      <c r="F126" s="7" t="s">
        <v>111</v>
      </c>
      <c r="G126" s="7" t="s">
        <v>10</v>
      </c>
      <c r="H126" s="7" t="s">
        <v>0</v>
      </c>
      <c r="I126" s="14">
        <f aca="true" t="shared" si="7" ref="I126:J129">I127</f>
        <v>3692</v>
      </c>
      <c r="J126" s="14">
        <f t="shared" si="7"/>
        <v>2210.6</v>
      </c>
      <c r="K126" s="33">
        <f t="shared" si="6"/>
        <v>59.87540628385699</v>
      </c>
      <c r="L126" s="11"/>
      <c r="M126" s="11"/>
      <c r="N126" s="11"/>
    </row>
    <row r="127" spans="1:14" ht="18.75" customHeight="1">
      <c r="A127" s="70" t="s">
        <v>22</v>
      </c>
      <c r="B127" s="71"/>
      <c r="C127" s="72"/>
      <c r="D127" s="1" t="s">
        <v>77</v>
      </c>
      <c r="E127" s="3" t="s">
        <v>122</v>
      </c>
      <c r="F127" s="1" t="s">
        <v>122</v>
      </c>
      <c r="G127" s="1" t="s">
        <v>10</v>
      </c>
      <c r="H127" s="1" t="s">
        <v>0</v>
      </c>
      <c r="I127" s="4">
        <f t="shared" si="7"/>
        <v>3692</v>
      </c>
      <c r="J127" s="4">
        <f t="shared" si="7"/>
        <v>2210.6</v>
      </c>
      <c r="K127" s="20">
        <f t="shared" si="6"/>
        <v>59.87540628385699</v>
      </c>
      <c r="L127" s="11"/>
      <c r="M127" s="11"/>
      <c r="N127" s="11"/>
    </row>
    <row r="128" spans="1:14" ht="18.75" customHeight="1">
      <c r="A128" s="63" t="s">
        <v>23</v>
      </c>
      <c r="B128" s="54"/>
      <c r="C128" s="54"/>
      <c r="D128" s="1" t="s">
        <v>77</v>
      </c>
      <c r="E128" s="3" t="s">
        <v>122</v>
      </c>
      <c r="F128" s="1" t="s">
        <v>122</v>
      </c>
      <c r="G128" s="1" t="s">
        <v>24</v>
      </c>
      <c r="H128" s="1" t="s">
        <v>0</v>
      </c>
      <c r="I128" s="4">
        <f t="shared" si="7"/>
        <v>3692</v>
      </c>
      <c r="J128" s="4">
        <f t="shared" si="7"/>
        <v>2210.6</v>
      </c>
      <c r="K128" s="20">
        <f t="shared" si="6"/>
        <v>59.87540628385699</v>
      </c>
      <c r="L128" s="11"/>
      <c r="M128" s="11"/>
      <c r="N128" s="11"/>
    </row>
    <row r="129" spans="1:14" ht="18.75" customHeight="1">
      <c r="A129" s="63" t="s">
        <v>43</v>
      </c>
      <c r="B129" s="54"/>
      <c r="C129" s="54"/>
      <c r="D129" s="1" t="s">
        <v>77</v>
      </c>
      <c r="E129" s="3" t="s">
        <v>122</v>
      </c>
      <c r="F129" s="1" t="s">
        <v>122</v>
      </c>
      <c r="G129" s="1" t="s">
        <v>92</v>
      </c>
      <c r="H129" s="1" t="s">
        <v>0</v>
      </c>
      <c r="I129" s="4">
        <f t="shared" si="7"/>
        <v>3692</v>
      </c>
      <c r="J129" s="4">
        <f t="shared" si="7"/>
        <v>2210.6</v>
      </c>
      <c r="K129" s="20">
        <f t="shared" si="6"/>
        <v>59.87540628385699</v>
      </c>
      <c r="L129" s="11"/>
      <c r="M129" s="11"/>
      <c r="N129" s="11"/>
    </row>
    <row r="130" spans="1:14" ht="18.75" customHeight="1">
      <c r="A130" s="63" t="s">
        <v>69</v>
      </c>
      <c r="B130" s="54"/>
      <c r="C130" s="54"/>
      <c r="D130" s="1" t="s">
        <v>77</v>
      </c>
      <c r="E130" s="3" t="s">
        <v>122</v>
      </c>
      <c r="F130" s="1" t="s">
        <v>122</v>
      </c>
      <c r="G130" s="1" t="s">
        <v>92</v>
      </c>
      <c r="H130" s="1" t="s">
        <v>70</v>
      </c>
      <c r="I130" s="4">
        <f>5692-2000</f>
        <v>3692</v>
      </c>
      <c r="J130" s="20">
        <v>2210.6</v>
      </c>
      <c r="K130" s="20">
        <f t="shared" si="6"/>
        <v>59.87540628385699</v>
      </c>
      <c r="L130" s="11"/>
      <c r="M130" s="11"/>
      <c r="N130" s="11"/>
    </row>
    <row r="131" spans="1:14" ht="26.25" customHeight="1">
      <c r="A131" s="66" t="s">
        <v>170</v>
      </c>
      <c r="B131" s="67"/>
      <c r="C131" s="67"/>
      <c r="D131" s="7" t="s">
        <v>77</v>
      </c>
      <c r="E131" s="7" t="s">
        <v>120</v>
      </c>
      <c r="F131" s="7" t="s">
        <v>111</v>
      </c>
      <c r="G131" s="7" t="s">
        <v>10</v>
      </c>
      <c r="H131" s="7" t="s">
        <v>0</v>
      </c>
      <c r="I131" s="13">
        <f>I132</f>
        <v>115530.3</v>
      </c>
      <c r="J131" s="13">
        <f>J132</f>
        <v>108624.09999999999</v>
      </c>
      <c r="K131" s="33">
        <f t="shared" si="6"/>
        <v>94.02217426943407</v>
      </c>
      <c r="L131" s="11"/>
      <c r="M131" s="11"/>
      <c r="N131" s="11"/>
    </row>
    <row r="132" spans="1:14" ht="18.75" customHeight="1">
      <c r="A132" s="61" t="s">
        <v>25</v>
      </c>
      <c r="B132" s="62"/>
      <c r="C132" s="62"/>
      <c r="D132" s="1" t="s">
        <v>77</v>
      </c>
      <c r="E132" s="3" t="s">
        <v>120</v>
      </c>
      <c r="F132" s="1" t="s">
        <v>112</v>
      </c>
      <c r="G132" s="1" t="s">
        <v>10</v>
      </c>
      <c r="H132" s="1" t="s">
        <v>0</v>
      </c>
      <c r="I132" s="12">
        <f>I133+I156</f>
        <v>115530.3</v>
      </c>
      <c r="J132" s="12">
        <f>J133+J156</f>
        <v>108624.09999999999</v>
      </c>
      <c r="K132" s="20">
        <f t="shared" si="6"/>
        <v>94.02217426943407</v>
      </c>
      <c r="L132" s="11"/>
      <c r="M132" s="11"/>
      <c r="N132" s="11"/>
    </row>
    <row r="133" spans="1:14" ht="26.25" customHeight="1">
      <c r="A133" s="52" t="s">
        <v>180</v>
      </c>
      <c r="B133" s="53"/>
      <c r="C133" s="53"/>
      <c r="D133" s="1" t="s">
        <v>77</v>
      </c>
      <c r="E133" s="3" t="s">
        <v>120</v>
      </c>
      <c r="F133" s="1" t="s">
        <v>112</v>
      </c>
      <c r="G133" s="1" t="s">
        <v>26</v>
      </c>
      <c r="H133" s="1" t="s">
        <v>0</v>
      </c>
      <c r="I133" s="12">
        <f>I136+I139+I143+I151+I134</f>
        <v>114945.3</v>
      </c>
      <c r="J133" s="12">
        <f>J136+J139+J143+J151+J134</f>
        <v>108074.79999999999</v>
      </c>
      <c r="K133" s="20">
        <f t="shared" si="6"/>
        <v>94.02280911007234</v>
      </c>
      <c r="L133" s="11"/>
      <c r="M133" s="11"/>
      <c r="N133" s="11"/>
    </row>
    <row r="134" spans="1:14" ht="26.25" customHeight="1">
      <c r="A134" s="63" t="s">
        <v>181</v>
      </c>
      <c r="B134" s="63"/>
      <c r="C134" s="63"/>
      <c r="D134" s="1" t="s">
        <v>77</v>
      </c>
      <c r="E134" s="3" t="s">
        <v>120</v>
      </c>
      <c r="F134" s="1" t="s">
        <v>112</v>
      </c>
      <c r="G134" s="2" t="s">
        <v>182</v>
      </c>
      <c r="H134" s="2" t="s">
        <v>0</v>
      </c>
      <c r="I134" s="4">
        <f>I135</f>
        <v>5060.7</v>
      </c>
      <c r="J134" s="4">
        <f>J135</f>
        <v>1348.4</v>
      </c>
      <c r="K134" s="20">
        <f t="shared" si="6"/>
        <v>26.644535340960736</v>
      </c>
      <c r="L134" s="11"/>
      <c r="M134" s="11"/>
      <c r="N134" s="11"/>
    </row>
    <row r="135" spans="1:14" ht="18.75" customHeight="1">
      <c r="A135" s="63" t="s">
        <v>69</v>
      </c>
      <c r="B135" s="54"/>
      <c r="C135" s="54"/>
      <c r="D135" s="1" t="s">
        <v>77</v>
      </c>
      <c r="E135" s="3" t="s">
        <v>120</v>
      </c>
      <c r="F135" s="1" t="s">
        <v>112</v>
      </c>
      <c r="G135" s="2" t="s">
        <v>182</v>
      </c>
      <c r="H135" s="2" t="s">
        <v>70</v>
      </c>
      <c r="I135" s="4">
        <f>1360.7+1200+5000-2500</f>
        <v>5060.7</v>
      </c>
      <c r="J135" s="20">
        <v>1348.4</v>
      </c>
      <c r="K135" s="20">
        <f t="shared" si="6"/>
        <v>26.644535340960736</v>
      </c>
      <c r="L135" s="11"/>
      <c r="M135" s="11"/>
      <c r="N135" s="11"/>
    </row>
    <row r="136" spans="1:15" ht="29.25" customHeight="1">
      <c r="A136" s="63" t="s">
        <v>176</v>
      </c>
      <c r="B136" s="54"/>
      <c r="C136" s="54"/>
      <c r="D136" s="1" t="s">
        <v>77</v>
      </c>
      <c r="E136" s="3" t="s">
        <v>120</v>
      </c>
      <c r="F136" s="3" t="s">
        <v>112</v>
      </c>
      <c r="G136" s="1" t="s">
        <v>177</v>
      </c>
      <c r="H136" s="2" t="s">
        <v>0</v>
      </c>
      <c r="I136" s="4">
        <f>I137</f>
        <v>129</v>
      </c>
      <c r="J136" s="4">
        <f>J137</f>
        <v>129</v>
      </c>
      <c r="K136" s="20">
        <f t="shared" si="6"/>
        <v>100</v>
      </c>
      <c r="L136" s="11"/>
      <c r="M136" s="11"/>
      <c r="N136" s="11"/>
      <c r="O136" s="11"/>
    </row>
    <row r="137" spans="1:15" ht="29.25" customHeight="1">
      <c r="A137" s="63" t="s">
        <v>178</v>
      </c>
      <c r="B137" s="54"/>
      <c r="C137" s="54"/>
      <c r="D137" s="1" t="s">
        <v>77</v>
      </c>
      <c r="E137" s="3" t="s">
        <v>120</v>
      </c>
      <c r="F137" s="3" t="s">
        <v>112</v>
      </c>
      <c r="G137" s="1" t="s">
        <v>179</v>
      </c>
      <c r="H137" s="2" t="s">
        <v>0</v>
      </c>
      <c r="I137" s="4">
        <f>I138</f>
        <v>129</v>
      </c>
      <c r="J137" s="4">
        <f>J138</f>
        <v>129</v>
      </c>
      <c r="K137" s="20">
        <f t="shared" si="6"/>
        <v>100</v>
      </c>
      <c r="L137" s="11"/>
      <c r="M137" s="11"/>
      <c r="N137" s="11"/>
      <c r="O137" s="11"/>
    </row>
    <row r="138" spans="1:15" ht="23.25" customHeight="1">
      <c r="A138" s="63" t="s">
        <v>78</v>
      </c>
      <c r="B138" s="54"/>
      <c r="C138" s="54"/>
      <c r="D138" s="1" t="s">
        <v>77</v>
      </c>
      <c r="E138" s="3" t="s">
        <v>120</v>
      </c>
      <c r="F138" s="1" t="s">
        <v>112</v>
      </c>
      <c r="G138" s="2" t="s">
        <v>179</v>
      </c>
      <c r="H138" s="2" t="s">
        <v>77</v>
      </c>
      <c r="I138" s="4">
        <v>129</v>
      </c>
      <c r="J138" s="20">
        <v>129</v>
      </c>
      <c r="K138" s="20">
        <f t="shared" si="6"/>
        <v>100</v>
      </c>
      <c r="L138" s="11"/>
      <c r="M138" s="11"/>
      <c r="N138" s="11"/>
      <c r="O138" s="11"/>
    </row>
    <row r="139" spans="1:14" ht="18.75" customHeight="1">
      <c r="A139" s="63" t="s">
        <v>21</v>
      </c>
      <c r="B139" s="54"/>
      <c r="C139" s="54"/>
      <c r="D139" s="1" t="s">
        <v>77</v>
      </c>
      <c r="E139" s="3" t="s">
        <v>120</v>
      </c>
      <c r="F139" s="1" t="s">
        <v>112</v>
      </c>
      <c r="G139" s="1" t="s">
        <v>93</v>
      </c>
      <c r="H139" s="1" t="s">
        <v>0</v>
      </c>
      <c r="I139" s="4">
        <f>I140+I141</f>
        <v>79344.7</v>
      </c>
      <c r="J139" s="4">
        <f>J140+J141</f>
        <v>76611.1</v>
      </c>
      <c r="K139" s="20">
        <f t="shared" si="6"/>
        <v>96.55477933623797</v>
      </c>
      <c r="L139" s="11"/>
      <c r="M139" s="11"/>
      <c r="N139" s="11"/>
    </row>
    <row r="140" spans="1:14" ht="18.75" customHeight="1">
      <c r="A140" s="63" t="s">
        <v>78</v>
      </c>
      <c r="B140" s="54"/>
      <c r="C140" s="54"/>
      <c r="D140" s="1" t="s">
        <v>77</v>
      </c>
      <c r="E140" s="3" t="s">
        <v>120</v>
      </c>
      <c r="F140" s="1" t="s">
        <v>112</v>
      </c>
      <c r="G140" s="1" t="s">
        <v>93</v>
      </c>
      <c r="H140" s="1" t="s">
        <v>77</v>
      </c>
      <c r="I140" s="28">
        <f>73389.9+1000+1500+(900+120+310)+(511.7+230.2+173.9+235.4+24.6)</f>
        <v>78395.7</v>
      </c>
      <c r="J140" s="20">
        <v>75662.1</v>
      </c>
      <c r="K140" s="20">
        <f aca="true" t="shared" si="8" ref="K140:K196">J140*100/I140</f>
        <v>96.51307405890886</v>
      </c>
      <c r="L140" s="11"/>
      <c r="M140" s="11"/>
      <c r="N140" s="11"/>
    </row>
    <row r="141" spans="1:14" ht="41.25" customHeight="1">
      <c r="A141" s="63" t="s">
        <v>217</v>
      </c>
      <c r="B141" s="54"/>
      <c r="C141" s="54"/>
      <c r="D141" s="1" t="s">
        <v>77</v>
      </c>
      <c r="E141" s="3" t="s">
        <v>120</v>
      </c>
      <c r="F141" s="1" t="s">
        <v>112</v>
      </c>
      <c r="G141" s="1" t="s">
        <v>218</v>
      </c>
      <c r="H141" s="1" t="s">
        <v>0</v>
      </c>
      <c r="I141" s="4">
        <f>I142</f>
        <v>949</v>
      </c>
      <c r="J141" s="4">
        <f>J142</f>
        <v>949</v>
      </c>
      <c r="K141" s="20">
        <f t="shared" si="8"/>
        <v>100</v>
      </c>
      <c r="L141" s="11"/>
      <c r="M141" s="11"/>
      <c r="N141" s="11"/>
    </row>
    <row r="142" spans="1:14" ht="18.75" customHeight="1">
      <c r="A142" s="63" t="s">
        <v>78</v>
      </c>
      <c r="B142" s="54"/>
      <c r="C142" s="54"/>
      <c r="D142" s="1" t="s">
        <v>77</v>
      </c>
      <c r="E142" s="3" t="s">
        <v>120</v>
      </c>
      <c r="F142" s="1" t="s">
        <v>112</v>
      </c>
      <c r="G142" s="1" t="s">
        <v>218</v>
      </c>
      <c r="H142" s="1" t="s">
        <v>77</v>
      </c>
      <c r="I142" s="28">
        <f>949</f>
        <v>949</v>
      </c>
      <c r="J142" s="20">
        <v>949</v>
      </c>
      <c r="K142" s="20">
        <f t="shared" si="8"/>
        <v>100</v>
      </c>
      <c r="L142" s="11"/>
      <c r="M142" s="11"/>
      <c r="N142" s="11"/>
    </row>
    <row r="143" spans="1:14" ht="18.75" customHeight="1">
      <c r="A143" s="63" t="s">
        <v>5</v>
      </c>
      <c r="B143" s="63"/>
      <c r="C143" s="63"/>
      <c r="D143" s="1" t="s">
        <v>77</v>
      </c>
      <c r="E143" s="3" t="s">
        <v>120</v>
      </c>
      <c r="F143" s="1" t="s">
        <v>112</v>
      </c>
      <c r="G143" s="2" t="s">
        <v>27</v>
      </c>
      <c r="H143" s="2" t="s">
        <v>0</v>
      </c>
      <c r="I143" s="4">
        <f>I147+I144</f>
        <v>16022.1</v>
      </c>
      <c r="J143" s="4">
        <f>J147+J144</f>
        <v>15791.4</v>
      </c>
      <c r="K143" s="20">
        <f t="shared" si="8"/>
        <v>98.56011384275469</v>
      </c>
      <c r="L143" s="11"/>
      <c r="M143" s="11"/>
      <c r="N143" s="11"/>
    </row>
    <row r="144" spans="1:14" ht="25.5" customHeight="1">
      <c r="A144" s="63" t="s">
        <v>210</v>
      </c>
      <c r="B144" s="54"/>
      <c r="C144" s="54"/>
      <c r="D144" s="1" t="s">
        <v>77</v>
      </c>
      <c r="E144" s="3" t="s">
        <v>120</v>
      </c>
      <c r="F144" s="1" t="s">
        <v>112</v>
      </c>
      <c r="G144" s="2" t="s">
        <v>209</v>
      </c>
      <c r="H144" s="2" t="s">
        <v>0</v>
      </c>
      <c r="I144" s="4">
        <f>I145</f>
        <v>99</v>
      </c>
      <c r="J144" s="4">
        <f>J145</f>
        <v>99</v>
      </c>
      <c r="K144" s="20">
        <f t="shared" si="8"/>
        <v>100</v>
      </c>
      <c r="L144" s="11"/>
      <c r="M144" s="11"/>
      <c r="N144" s="11"/>
    </row>
    <row r="145" spans="1:14" ht="24" customHeight="1">
      <c r="A145" s="63" t="s">
        <v>211</v>
      </c>
      <c r="B145" s="54"/>
      <c r="C145" s="54"/>
      <c r="D145" s="1" t="s">
        <v>77</v>
      </c>
      <c r="E145" s="3" t="s">
        <v>120</v>
      </c>
      <c r="F145" s="1" t="s">
        <v>112</v>
      </c>
      <c r="G145" s="2" t="s">
        <v>212</v>
      </c>
      <c r="H145" s="2" t="s">
        <v>0</v>
      </c>
      <c r="I145" s="20">
        <f>I146</f>
        <v>99</v>
      </c>
      <c r="J145" s="20">
        <f>J146</f>
        <v>99</v>
      </c>
      <c r="K145" s="20">
        <f t="shared" si="8"/>
        <v>100</v>
      </c>
      <c r="L145" s="11"/>
      <c r="M145" s="11"/>
      <c r="N145" s="11"/>
    </row>
    <row r="146" spans="1:14" ht="18.75" customHeight="1">
      <c r="A146" s="63" t="s">
        <v>78</v>
      </c>
      <c r="B146" s="54"/>
      <c r="C146" s="54"/>
      <c r="D146" s="1" t="s">
        <v>77</v>
      </c>
      <c r="E146" s="3" t="s">
        <v>120</v>
      </c>
      <c r="F146" s="1" t="s">
        <v>112</v>
      </c>
      <c r="G146" s="2" t="s">
        <v>212</v>
      </c>
      <c r="H146" s="2" t="s">
        <v>77</v>
      </c>
      <c r="I146" s="20">
        <v>99</v>
      </c>
      <c r="J146" s="20">
        <v>99</v>
      </c>
      <c r="K146" s="20">
        <f t="shared" si="8"/>
        <v>100</v>
      </c>
      <c r="L146" s="11"/>
      <c r="M146" s="11"/>
      <c r="N146" s="11"/>
    </row>
    <row r="147" spans="1:14" ht="18.75" customHeight="1">
      <c r="A147" s="63" t="s">
        <v>21</v>
      </c>
      <c r="B147" s="54"/>
      <c r="C147" s="54"/>
      <c r="D147" s="1" t="s">
        <v>77</v>
      </c>
      <c r="E147" s="3" t="s">
        <v>120</v>
      </c>
      <c r="F147" s="1" t="s">
        <v>112</v>
      </c>
      <c r="G147" s="2" t="s">
        <v>94</v>
      </c>
      <c r="H147" s="2" t="s">
        <v>0</v>
      </c>
      <c r="I147" s="4">
        <f>I148+I149</f>
        <v>15923.1</v>
      </c>
      <c r="J147" s="4">
        <f>J148+J149</f>
        <v>15692.4</v>
      </c>
      <c r="K147" s="20">
        <f t="shared" si="8"/>
        <v>98.55116152005577</v>
      </c>
      <c r="L147" s="11"/>
      <c r="M147" s="11"/>
      <c r="N147" s="11"/>
    </row>
    <row r="148" spans="1:14" ht="18.75" customHeight="1">
      <c r="A148" s="63" t="s">
        <v>78</v>
      </c>
      <c r="B148" s="54"/>
      <c r="C148" s="54"/>
      <c r="D148" s="1" t="s">
        <v>77</v>
      </c>
      <c r="E148" s="3" t="s">
        <v>120</v>
      </c>
      <c r="F148" s="1" t="s">
        <v>112</v>
      </c>
      <c r="G148" s="2" t="s">
        <v>94</v>
      </c>
      <c r="H148" s="2" t="s">
        <v>77</v>
      </c>
      <c r="I148" s="20">
        <f>15013.2+78.1+350+266.8</f>
        <v>15708.1</v>
      </c>
      <c r="J148" s="20">
        <v>15477.4</v>
      </c>
      <c r="K148" s="20">
        <f t="shared" si="8"/>
        <v>98.53133096937249</v>
      </c>
      <c r="L148" s="11"/>
      <c r="M148" s="11"/>
      <c r="N148" s="11"/>
    </row>
    <row r="149" spans="1:14" ht="41.25" customHeight="1">
      <c r="A149" s="63" t="s">
        <v>220</v>
      </c>
      <c r="B149" s="54"/>
      <c r="C149" s="54"/>
      <c r="D149" s="1" t="s">
        <v>77</v>
      </c>
      <c r="E149" s="3" t="s">
        <v>120</v>
      </c>
      <c r="F149" s="1" t="s">
        <v>112</v>
      </c>
      <c r="G149" s="1" t="s">
        <v>219</v>
      </c>
      <c r="H149" s="1" t="s">
        <v>0</v>
      </c>
      <c r="I149" s="4">
        <f>I150</f>
        <v>215</v>
      </c>
      <c r="J149" s="4">
        <f>J150</f>
        <v>215</v>
      </c>
      <c r="K149" s="20">
        <f t="shared" si="8"/>
        <v>100</v>
      </c>
      <c r="L149" s="11"/>
      <c r="M149" s="11"/>
      <c r="N149" s="11"/>
    </row>
    <row r="150" spans="1:14" ht="18.75" customHeight="1">
      <c r="A150" s="63" t="s">
        <v>78</v>
      </c>
      <c r="B150" s="54"/>
      <c r="C150" s="54"/>
      <c r="D150" s="1" t="s">
        <v>77</v>
      </c>
      <c r="E150" s="3" t="s">
        <v>120</v>
      </c>
      <c r="F150" s="1" t="s">
        <v>112</v>
      </c>
      <c r="G150" s="1" t="s">
        <v>219</v>
      </c>
      <c r="H150" s="1" t="s">
        <v>77</v>
      </c>
      <c r="I150" s="28">
        <v>215</v>
      </c>
      <c r="J150" s="20">
        <v>215</v>
      </c>
      <c r="K150" s="20">
        <f t="shared" si="8"/>
        <v>100</v>
      </c>
      <c r="L150" s="11"/>
      <c r="M150" s="11"/>
      <c r="N150" s="11"/>
    </row>
    <row r="151" spans="1:14" ht="26.25" customHeight="1">
      <c r="A151" s="63" t="s">
        <v>28</v>
      </c>
      <c r="B151" s="54"/>
      <c r="C151" s="54"/>
      <c r="D151" s="1" t="s">
        <v>77</v>
      </c>
      <c r="E151" s="3" t="s">
        <v>120</v>
      </c>
      <c r="F151" s="1" t="s">
        <v>112</v>
      </c>
      <c r="G151" s="2" t="s">
        <v>29</v>
      </c>
      <c r="H151" s="2" t="s">
        <v>0</v>
      </c>
      <c r="I151" s="4">
        <f>I152+I154</f>
        <v>14388.800000000001</v>
      </c>
      <c r="J151" s="4">
        <f>J152+J154</f>
        <v>14194.9</v>
      </c>
      <c r="K151" s="20">
        <f t="shared" si="8"/>
        <v>98.65242410763926</v>
      </c>
      <c r="L151" s="11"/>
      <c r="M151" s="11"/>
      <c r="N151" s="11"/>
    </row>
    <row r="152" spans="1:14" ht="18.75" customHeight="1">
      <c r="A152" s="63" t="s">
        <v>21</v>
      </c>
      <c r="B152" s="54"/>
      <c r="C152" s="54"/>
      <c r="D152" s="1" t="s">
        <v>77</v>
      </c>
      <c r="E152" s="3" t="s">
        <v>120</v>
      </c>
      <c r="F152" s="1" t="s">
        <v>112</v>
      </c>
      <c r="G152" s="2" t="s">
        <v>95</v>
      </c>
      <c r="H152" s="2" t="s">
        <v>0</v>
      </c>
      <c r="I152" s="4">
        <f>I153</f>
        <v>14200.800000000001</v>
      </c>
      <c r="J152" s="4">
        <f>J153</f>
        <v>14006.9</v>
      </c>
      <c r="K152" s="20">
        <f t="shared" si="8"/>
        <v>98.63458396710044</v>
      </c>
      <c r="L152" s="11"/>
      <c r="M152" s="11"/>
      <c r="N152" s="11"/>
    </row>
    <row r="153" spans="1:14" ht="18.75" customHeight="1">
      <c r="A153" s="63" t="s">
        <v>78</v>
      </c>
      <c r="B153" s="54"/>
      <c r="C153" s="54"/>
      <c r="D153" s="1" t="s">
        <v>77</v>
      </c>
      <c r="E153" s="3" t="s">
        <v>120</v>
      </c>
      <c r="F153" s="1" t="s">
        <v>112</v>
      </c>
      <c r="G153" s="2" t="s">
        <v>95</v>
      </c>
      <c r="H153" s="2" t="s">
        <v>77</v>
      </c>
      <c r="I153" s="20">
        <f>13968.6+232.2</f>
        <v>14200.800000000001</v>
      </c>
      <c r="J153" s="20">
        <v>14006.9</v>
      </c>
      <c r="K153" s="20">
        <f t="shared" si="8"/>
        <v>98.63458396710044</v>
      </c>
      <c r="L153" s="11"/>
      <c r="M153" s="11"/>
      <c r="N153" s="11"/>
    </row>
    <row r="154" spans="1:14" ht="54" customHeight="1">
      <c r="A154" s="63" t="s">
        <v>222</v>
      </c>
      <c r="B154" s="54"/>
      <c r="C154" s="54"/>
      <c r="D154" s="1" t="s">
        <v>77</v>
      </c>
      <c r="E154" s="3" t="s">
        <v>120</v>
      </c>
      <c r="F154" s="1" t="s">
        <v>112</v>
      </c>
      <c r="G154" s="1" t="s">
        <v>221</v>
      </c>
      <c r="H154" s="1" t="s">
        <v>0</v>
      </c>
      <c r="I154" s="4">
        <f>I155</f>
        <v>188</v>
      </c>
      <c r="J154" s="4">
        <f>J155</f>
        <v>188</v>
      </c>
      <c r="K154" s="20">
        <f t="shared" si="8"/>
        <v>100</v>
      </c>
      <c r="L154" s="11"/>
      <c r="M154" s="11"/>
      <c r="N154" s="11"/>
    </row>
    <row r="155" spans="1:14" ht="18.75" customHeight="1">
      <c r="A155" s="63" t="s">
        <v>78</v>
      </c>
      <c r="B155" s="54"/>
      <c r="C155" s="54"/>
      <c r="D155" s="1" t="s">
        <v>77</v>
      </c>
      <c r="E155" s="3" t="s">
        <v>120</v>
      </c>
      <c r="F155" s="1" t="s">
        <v>112</v>
      </c>
      <c r="G155" s="1" t="s">
        <v>221</v>
      </c>
      <c r="H155" s="1" t="s">
        <v>77</v>
      </c>
      <c r="I155" s="28">
        <v>188</v>
      </c>
      <c r="J155" s="20">
        <v>188</v>
      </c>
      <c r="K155" s="20">
        <f t="shared" si="8"/>
        <v>100</v>
      </c>
      <c r="L155" s="11"/>
      <c r="M155" s="11"/>
      <c r="N155" s="11"/>
    </row>
    <row r="156" spans="1:14" ht="18.75" customHeight="1">
      <c r="A156" s="47" t="s">
        <v>154</v>
      </c>
      <c r="B156" s="48"/>
      <c r="C156" s="49"/>
      <c r="D156" s="1" t="s">
        <v>77</v>
      </c>
      <c r="E156" s="15" t="s">
        <v>120</v>
      </c>
      <c r="F156" s="15" t="s">
        <v>112</v>
      </c>
      <c r="G156" s="22">
        <v>7950000</v>
      </c>
      <c r="H156" s="2" t="s">
        <v>0</v>
      </c>
      <c r="I156" s="4">
        <f>I157</f>
        <v>585</v>
      </c>
      <c r="J156" s="4">
        <f>J157</f>
        <v>549.3</v>
      </c>
      <c r="K156" s="20">
        <f t="shared" si="8"/>
        <v>93.89743589743588</v>
      </c>
      <c r="L156" s="11"/>
      <c r="M156" s="11"/>
      <c r="N156" s="11"/>
    </row>
    <row r="157" spans="1:14" ht="30.75" customHeight="1">
      <c r="A157" s="47" t="s">
        <v>159</v>
      </c>
      <c r="B157" s="48"/>
      <c r="C157" s="49"/>
      <c r="D157" s="1" t="s">
        <v>77</v>
      </c>
      <c r="E157" s="15" t="s">
        <v>120</v>
      </c>
      <c r="F157" s="15" t="s">
        <v>112</v>
      </c>
      <c r="G157" s="22">
        <v>7950700</v>
      </c>
      <c r="H157" s="2" t="s">
        <v>0</v>
      </c>
      <c r="I157" s="4">
        <f>I158</f>
        <v>585</v>
      </c>
      <c r="J157" s="4">
        <f>J158</f>
        <v>549.3</v>
      </c>
      <c r="K157" s="20">
        <f t="shared" si="8"/>
        <v>93.89743589743588</v>
      </c>
      <c r="L157" s="11"/>
      <c r="M157" s="11"/>
      <c r="N157" s="11"/>
    </row>
    <row r="158" spans="1:14" ht="18.75" customHeight="1">
      <c r="A158" s="63" t="s">
        <v>78</v>
      </c>
      <c r="B158" s="54"/>
      <c r="C158" s="54"/>
      <c r="D158" s="1" t="s">
        <v>77</v>
      </c>
      <c r="E158" s="3" t="s">
        <v>120</v>
      </c>
      <c r="F158" s="1" t="s">
        <v>112</v>
      </c>
      <c r="G158" s="2" t="s">
        <v>155</v>
      </c>
      <c r="H158" s="2" t="s">
        <v>77</v>
      </c>
      <c r="I158" s="4">
        <f>2735-2150</f>
        <v>585</v>
      </c>
      <c r="J158" s="20">
        <v>549.3</v>
      </c>
      <c r="K158" s="20">
        <f t="shared" si="8"/>
        <v>93.89743589743588</v>
      </c>
      <c r="L158" s="11"/>
      <c r="M158" s="11"/>
      <c r="N158" s="11"/>
    </row>
    <row r="159" spans="1:14" ht="18.75" customHeight="1">
      <c r="A159" s="66" t="s">
        <v>56</v>
      </c>
      <c r="B159" s="67"/>
      <c r="C159" s="67"/>
      <c r="D159" s="7" t="s">
        <v>77</v>
      </c>
      <c r="E159" s="7" t="s">
        <v>119</v>
      </c>
      <c r="F159" s="7" t="s">
        <v>111</v>
      </c>
      <c r="G159" s="7" t="s">
        <v>10</v>
      </c>
      <c r="H159" s="7" t="s">
        <v>0</v>
      </c>
      <c r="I159" s="13">
        <f>I160+I163</f>
        <v>20361.4</v>
      </c>
      <c r="J159" s="13">
        <f>J160+J163</f>
        <v>11372.1</v>
      </c>
      <c r="K159" s="33">
        <f t="shared" si="8"/>
        <v>55.85126759456619</v>
      </c>
      <c r="L159" s="11"/>
      <c r="M159" s="11"/>
      <c r="N159" s="11"/>
    </row>
    <row r="160" spans="1:14" ht="18.75" customHeight="1">
      <c r="A160" s="61" t="s">
        <v>57</v>
      </c>
      <c r="B160" s="62"/>
      <c r="C160" s="62"/>
      <c r="D160" s="1" t="s">
        <v>77</v>
      </c>
      <c r="E160" s="3" t="s">
        <v>119</v>
      </c>
      <c r="F160" s="1" t="s">
        <v>112</v>
      </c>
      <c r="G160" s="1" t="s">
        <v>10</v>
      </c>
      <c r="H160" s="1" t="s">
        <v>0</v>
      </c>
      <c r="I160" s="4">
        <f>I161</f>
        <v>129.4</v>
      </c>
      <c r="J160" s="4">
        <f>J161</f>
        <v>127.1</v>
      </c>
      <c r="K160" s="20">
        <f t="shared" si="8"/>
        <v>98.2225656877898</v>
      </c>
      <c r="L160" s="11"/>
      <c r="M160" s="11"/>
      <c r="N160" s="11"/>
    </row>
    <row r="161" spans="1:14" ht="26.25" customHeight="1">
      <c r="A161" s="52" t="s">
        <v>99</v>
      </c>
      <c r="B161" s="54"/>
      <c r="C161" s="54"/>
      <c r="D161" s="1" t="s">
        <v>77</v>
      </c>
      <c r="E161" s="3" t="s">
        <v>119</v>
      </c>
      <c r="F161" s="1" t="s">
        <v>112</v>
      </c>
      <c r="G161" s="1" t="s">
        <v>100</v>
      </c>
      <c r="H161" s="1" t="s">
        <v>0</v>
      </c>
      <c r="I161" s="4">
        <f>I162</f>
        <v>129.4</v>
      </c>
      <c r="J161" s="4">
        <f>J162</f>
        <v>127.1</v>
      </c>
      <c r="K161" s="20">
        <f t="shared" si="8"/>
        <v>98.2225656877898</v>
      </c>
      <c r="L161" s="11"/>
      <c r="M161" s="11"/>
      <c r="N161" s="11"/>
    </row>
    <row r="162" spans="1:14" ht="18.75" customHeight="1">
      <c r="A162" s="52" t="s">
        <v>102</v>
      </c>
      <c r="B162" s="54"/>
      <c r="C162" s="54"/>
      <c r="D162" s="1" t="s">
        <v>77</v>
      </c>
      <c r="E162" s="3" t="s">
        <v>119</v>
      </c>
      <c r="F162" s="1" t="s">
        <v>112</v>
      </c>
      <c r="G162" s="1" t="s">
        <v>100</v>
      </c>
      <c r="H162" s="1" t="s">
        <v>101</v>
      </c>
      <c r="I162" s="4">
        <f>129.4</f>
        <v>129.4</v>
      </c>
      <c r="J162" s="20">
        <v>127.1</v>
      </c>
      <c r="K162" s="20">
        <f t="shared" si="8"/>
        <v>98.2225656877898</v>
      </c>
      <c r="L162" s="11"/>
      <c r="M162" s="11"/>
      <c r="N162" s="11"/>
    </row>
    <row r="163" spans="1:14" ht="18.75" customHeight="1">
      <c r="A163" s="58" t="s">
        <v>140</v>
      </c>
      <c r="B163" s="59"/>
      <c r="C163" s="60"/>
      <c r="D163" s="1" t="s">
        <v>77</v>
      </c>
      <c r="E163" s="3" t="s">
        <v>119</v>
      </c>
      <c r="F163" s="1" t="s">
        <v>114</v>
      </c>
      <c r="G163" s="1" t="s">
        <v>10</v>
      </c>
      <c r="H163" s="1" t="s">
        <v>0</v>
      </c>
      <c r="I163" s="4">
        <f>I167+I169+I164</f>
        <v>20232</v>
      </c>
      <c r="J163" s="4">
        <f>J167+J169+J164</f>
        <v>11245</v>
      </c>
      <c r="K163" s="20">
        <f t="shared" si="8"/>
        <v>55.580268880980626</v>
      </c>
      <c r="L163" s="11"/>
      <c r="M163" s="11"/>
      <c r="N163" s="11"/>
    </row>
    <row r="164" spans="1:14" ht="26.25" customHeight="1">
      <c r="A164" s="58" t="s">
        <v>225</v>
      </c>
      <c r="B164" s="59"/>
      <c r="C164" s="60"/>
      <c r="D164" s="1" t="s">
        <v>77</v>
      </c>
      <c r="E164" s="3" t="s">
        <v>119</v>
      </c>
      <c r="F164" s="1" t="s">
        <v>114</v>
      </c>
      <c r="G164" s="1" t="s">
        <v>226</v>
      </c>
      <c r="H164" s="1" t="s">
        <v>0</v>
      </c>
      <c r="I164" s="4">
        <f>I165</f>
        <v>2261.6</v>
      </c>
      <c r="J164" s="4">
        <f>J165</f>
        <v>1366</v>
      </c>
      <c r="K164" s="20">
        <f t="shared" si="8"/>
        <v>60.39971701450301</v>
      </c>
      <c r="L164" s="11"/>
      <c r="M164" s="11"/>
      <c r="N164" s="11"/>
    </row>
    <row r="165" spans="1:14" ht="16.5" customHeight="1">
      <c r="A165" s="58" t="s">
        <v>208</v>
      </c>
      <c r="B165" s="59"/>
      <c r="C165" s="60"/>
      <c r="D165" s="1" t="s">
        <v>77</v>
      </c>
      <c r="E165" s="3" t="s">
        <v>119</v>
      </c>
      <c r="F165" s="1" t="s">
        <v>114</v>
      </c>
      <c r="G165" s="1" t="s">
        <v>227</v>
      </c>
      <c r="H165" s="1" t="s">
        <v>0</v>
      </c>
      <c r="I165" s="4">
        <f>I166</f>
        <v>2261.6</v>
      </c>
      <c r="J165" s="4">
        <f>J166</f>
        <v>1366</v>
      </c>
      <c r="K165" s="20">
        <f t="shared" si="8"/>
        <v>60.39971701450301</v>
      </c>
      <c r="L165" s="11"/>
      <c r="M165" s="11"/>
      <c r="N165" s="11"/>
    </row>
    <row r="166" spans="1:14" ht="18.75" customHeight="1">
      <c r="A166" s="58" t="s">
        <v>102</v>
      </c>
      <c r="B166" s="59"/>
      <c r="C166" s="60"/>
      <c r="D166" s="1" t="s">
        <v>77</v>
      </c>
      <c r="E166" s="3" t="s">
        <v>119</v>
      </c>
      <c r="F166" s="1" t="s">
        <v>114</v>
      </c>
      <c r="G166" s="1" t="s">
        <v>227</v>
      </c>
      <c r="H166" s="1" t="s">
        <v>101</v>
      </c>
      <c r="I166" s="4">
        <v>2261.6</v>
      </c>
      <c r="J166" s="20">
        <v>1366</v>
      </c>
      <c r="K166" s="20">
        <f t="shared" si="8"/>
        <v>60.39971701450301</v>
      </c>
      <c r="L166" s="11"/>
      <c r="M166" s="11"/>
      <c r="N166" s="11"/>
    </row>
    <row r="167" spans="1:14" ht="26.25" customHeight="1">
      <c r="A167" s="58" t="s">
        <v>149</v>
      </c>
      <c r="B167" s="59"/>
      <c r="C167" s="60"/>
      <c r="D167" s="1" t="s">
        <v>77</v>
      </c>
      <c r="E167" s="3" t="s">
        <v>119</v>
      </c>
      <c r="F167" s="1" t="s">
        <v>114</v>
      </c>
      <c r="G167" s="1" t="s">
        <v>173</v>
      </c>
      <c r="H167" s="1" t="s">
        <v>0</v>
      </c>
      <c r="I167" s="4">
        <f>I168</f>
        <v>11794</v>
      </c>
      <c r="J167" s="4">
        <f>J168</f>
        <v>5636.4</v>
      </c>
      <c r="K167" s="20">
        <f t="shared" si="8"/>
        <v>47.79040189927082</v>
      </c>
      <c r="L167" s="11"/>
      <c r="M167" s="11"/>
      <c r="N167" s="11"/>
    </row>
    <row r="168" spans="1:14" ht="18.75" customHeight="1">
      <c r="A168" s="58" t="s">
        <v>102</v>
      </c>
      <c r="B168" s="59"/>
      <c r="C168" s="60"/>
      <c r="D168" s="1" t="s">
        <v>77</v>
      </c>
      <c r="E168" s="3" t="s">
        <v>119</v>
      </c>
      <c r="F168" s="1" t="s">
        <v>114</v>
      </c>
      <c r="G168" s="1" t="s">
        <v>173</v>
      </c>
      <c r="H168" s="1" t="s">
        <v>101</v>
      </c>
      <c r="I168" s="4">
        <f>10969+825</f>
        <v>11794</v>
      </c>
      <c r="J168" s="20">
        <v>5636.4</v>
      </c>
      <c r="K168" s="20">
        <f t="shared" si="8"/>
        <v>47.79040189927082</v>
      </c>
      <c r="L168" s="11"/>
      <c r="M168" s="11"/>
      <c r="N168" s="11"/>
    </row>
    <row r="169" spans="1:14" ht="28.5" customHeight="1">
      <c r="A169" s="58" t="s">
        <v>206</v>
      </c>
      <c r="B169" s="59"/>
      <c r="C169" s="60"/>
      <c r="D169" s="1" t="s">
        <v>77</v>
      </c>
      <c r="E169" s="3" t="s">
        <v>119</v>
      </c>
      <c r="F169" s="1" t="s">
        <v>114</v>
      </c>
      <c r="G169" s="1" t="s">
        <v>207</v>
      </c>
      <c r="H169" s="1" t="s">
        <v>0</v>
      </c>
      <c r="I169" s="4">
        <f>I170</f>
        <v>6176.400000000001</v>
      </c>
      <c r="J169" s="4">
        <f>J170</f>
        <v>4242.6</v>
      </c>
      <c r="K169" s="20">
        <f t="shared" si="8"/>
        <v>68.69049931999223</v>
      </c>
      <c r="L169" s="11"/>
      <c r="M169" s="11"/>
      <c r="N169" s="11"/>
    </row>
    <row r="170" spans="1:14" ht="19.5" customHeight="1">
      <c r="A170" s="58" t="s">
        <v>208</v>
      </c>
      <c r="B170" s="59"/>
      <c r="C170" s="60"/>
      <c r="D170" s="1" t="s">
        <v>77</v>
      </c>
      <c r="E170" s="3" t="s">
        <v>119</v>
      </c>
      <c r="F170" s="1" t="s">
        <v>114</v>
      </c>
      <c r="G170" s="1" t="s">
        <v>174</v>
      </c>
      <c r="H170" s="1" t="s">
        <v>0</v>
      </c>
      <c r="I170" s="4">
        <f>I171</f>
        <v>6176.400000000001</v>
      </c>
      <c r="J170" s="4">
        <f>J171</f>
        <v>4242.6</v>
      </c>
      <c r="K170" s="20">
        <f t="shared" si="8"/>
        <v>68.69049931999223</v>
      </c>
      <c r="L170" s="11"/>
      <c r="M170" s="11"/>
      <c r="N170" s="11"/>
    </row>
    <row r="171" spans="1:14" ht="18.75" customHeight="1">
      <c r="A171" s="58" t="s">
        <v>102</v>
      </c>
      <c r="B171" s="59"/>
      <c r="C171" s="60"/>
      <c r="D171" s="1" t="s">
        <v>77</v>
      </c>
      <c r="E171" s="3" t="s">
        <v>119</v>
      </c>
      <c r="F171" s="1" t="s">
        <v>114</v>
      </c>
      <c r="G171" s="1" t="s">
        <v>174</v>
      </c>
      <c r="H171" s="1" t="s">
        <v>101</v>
      </c>
      <c r="I171" s="4">
        <f>825+5350.6+0.8</f>
        <v>6176.400000000001</v>
      </c>
      <c r="J171" s="20">
        <v>4242.6</v>
      </c>
      <c r="K171" s="20">
        <f t="shared" si="8"/>
        <v>68.69049931999223</v>
      </c>
      <c r="L171" s="11"/>
      <c r="M171" s="11"/>
      <c r="N171" s="11"/>
    </row>
    <row r="172" spans="1:14" ht="18.75" customHeight="1">
      <c r="A172" s="66" t="s">
        <v>96</v>
      </c>
      <c r="B172" s="67"/>
      <c r="C172" s="67"/>
      <c r="D172" s="7" t="s">
        <v>77</v>
      </c>
      <c r="E172" s="7" t="s">
        <v>116</v>
      </c>
      <c r="F172" s="7" t="s">
        <v>111</v>
      </c>
      <c r="G172" s="7" t="s">
        <v>10</v>
      </c>
      <c r="H172" s="7" t="s">
        <v>0</v>
      </c>
      <c r="I172" s="13">
        <f>I173</f>
        <v>65117.2</v>
      </c>
      <c r="J172" s="13">
        <f>J173</f>
        <v>40629.799999999996</v>
      </c>
      <c r="K172" s="33">
        <f t="shared" si="8"/>
        <v>62.39488184381392</v>
      </c>
      <c r="L172" s="11"/>
      <c r="M172" s="11"/>
      <c r="N172" s="11"/>
    </row>
    <row r="173" spans="1:14" ht="18.75" customHeight="1">
      <c r="A173" s="61" t="s">
        <v>168</v>
      </c>
      <c r="B173" s="62"/>
      <c r="C173" s="62"/>
      <c r="D173" s="1" t="s">
        <v>77</v>
      </c>
      <c r="E173" s="3" t="s">
        <v>116</v>
      </c>
      <c r="F173" s="1" t="s">
        <v>112</v>
      </c>
      <c r="G173" s="1" t="s">
        <v>10</v>
      </c>
      <c r="H173" s="1" t="s">
        <v>0</v>
      </c>
      <c r="I173" s="4">
        <f>I174+I179</f>
        <v>65117.2</v>
      </c>
      <c r="J173" s="4">
        <f>J174+J179</f>
        <v>40629.799999999996</v>
      </c>
      <c r="K173" s="20">
        <f t="shared" si="8"/>
        <v>62.39488184381392</v>
      </c>
      <c r="L173" s="11"/>
      <c r="M173" s="11"/>
      <c r="N173" s="11"/>
    </row>
    <row r="174" spans="1:14" ht="18.75" customHeight="1">
      <c r="A174" s="52" t="s">
        <v>30</v>
      </c>
      <c r="B174" s="54"/>
      <c r="C174" s="54"/>
      <c r="D174" s="1" t="s">
        <v>77</v>
      </c>
      <c r="E174" s="3" t="s">
        <v>116</v>
      </c>
      <c r="F174" s="1" t="s">
        <v>112</v>
      </c>
      <c r="G174" s="1" t="s">
        <v>31</v>
      </c>
      <c r="H174" s="1" t="s">
        <v>0</v>
      </c>
      <c r="I174" s="4">
        <f>I175</f>
        <v>63349.2</v>
      </c>
      <c r="J174" s="4">
        <f>J175</f>
        <v>39389.2</v>
      </c>
      <c r="K174" s="20">
        <f t="shared" si="8"/>
        <v>62.17789648488063</v>
      </c>
      <c r="L174" s="11"/>
      <c r="M174" s="11"/>
      <c r="N174" s="11"/>
    </row>
    <row r="175" spans="1:14" ht="18.75" customHeight="1">
      <c r="A175" s="52" t="s">
        <v>21</v>
      </c>
      <c r="B175" s="54"/>
      <c r="C175" s="54"/>
      <c r="D175" s="1" t="s">
        <v>77</v>
      </c>
      <c r="E175" s="3" t="s">
        <v>116</v>
      </c>
      <c r="F175" s="1" t="s">
        <v>112</v>
      </c>
      <c r="G175" s="1" t="s">
        <v>97</v>
      </c>
      <c r="H175" s="1" t="s">
        <v>0</v>
      </c>
      <c r="I175" s="4">
        <f>I176+I177</f>
        <v>63349.2</v>
      </c>
      <c r="J175" s="4">
        <f>J176+J177</f>
        <v>39389.2</v>
      </c>
      <c r="K175" s="20">
        <f t="shared" si="8"/>
        <v>62.17789648488063</v>
      </c>
      <c r="L175" s="11"/>
      <c r="M175" s="11"/>
      <c r="N175" s="11"/>
    </row>
    <row r="176" spans="1:14" ht="18.75" customHeight="1">
      <c r="A176" s="63" t="s">
        <v>78</v>
      </c>
      <c r="B176" s="54"/>
      <c r="C176" s="54"/>
      <c r="D176" s="1" t="s">
        <v>77</v>
      </c>
      <c r="E176" s="3" t="s">
        <v>116</v>
      </c>
      <c r="F176" s="1" t="s">
        <v>112</v>
      </c>
      <c r="G176" s="1" t="s">
        <v>97</v>
      </c>
      <c r="H176" s="1" t="s">
        <v>77</v>
      </c>
      <c r="I176" s="4">
        <f>31490.7+984.6+1800+23000+325.2+(2500+1940+1320+125-400.3)</f>
        <v>63085.2</v>
      </c>
      <c r="J176" s="31">
        <v>39125.2</v>
      </c>
      <c r="K176" s="20">
        <f t="shared" si="8"/>
        <v>62.019617913551826</v>
      </c>
      <c r="L176" s="11"/>
      <c r="M176" s="11"/>
      <c r="N176" s="11"/>
    </row>
    <row r="177" spans="1:14" ht="54" customHeight="1">
      <c r="A177" s="63" t="s">
        <v>223</v>
      </c>
      <c r="B177" s="54"/>
      <c r="C177" s="54"/>
      <c r="D177" s="1" t="s">
        <v>77</v>
      </c>
      <c r="E177" s="3" t="s">
        <v>116</v>
      </c>
      <c r="F177" s="1" t="s">
        <v>112</v>
      </c>
      <c r="G177" s="1" t="s">
        <v>224</v>
      </c>
      <c r="H177" s="1" t="s">
        <v>0</v>
      </c>
      <c r="I177" s="4">
        <f>I178</f>
        <v>264</v>
      </c>
      <c r="J177" s="4">
        <f>J178</f>
        <v>264</v>
      </c>
      <c r="K177" s="20">
        <f t="shared" si="8"/>
        <v>100</v>
      </c>
      <c r="L177" s="11"/>
      <c r="M177" s="11"/>
      <c r="N177" s="11"/>
    </row>
    <row r="178" spans="1:14" ht="18.75" customHeight="1">
      <c r="A178" s="63" t="s">
        <v>78</v>
      </c>
      <c r="B178" s="54"/>
      <c r="C178" s="54"/>
      <c r="D178" s="1" t="s">
        <v>77</v>
      </c>
      <c r="E178" s="3" t="s">
        <v>116</v>
      </c>
      <c r="F178" s="1" t="s">
        <v>112</v>
      </c>
      <c r="G178" s="1" t="s">
        <v>224</v>
      </c>
      <c r="H178" s="1" t="s">
        <v>77</v>
      </c>
      <c r="I178" s="28">
        <v>264</v>
      </c>
      <c r="J178" s="20">
        <v>264</v>
      </c>
      <c r="K178" s="20">
        <f t="shared" si="8"/>
        <v>100</v>
      </c>
      <c r="L178" s="11"/>
      <c r="M178" s="11"/>
      <c r="N178" s="11"/>
    </row>
    <row r="179" spans="1:14" ht="26.25" customHeight="1">
      <c r="A179" s="64" t="s">
        <v>32</v>
      </c>
      <c r="B179" s="50"/>
      <c r="C179" s="50"/>
      <c r="D179" s="1" t="s">
        <v>77</v>
      </c>
      <c r="E179" s="3" t="s">
        <v>116</v>
      </c>
      <c r="F179" s="1" t="s">
        <v>112</v>
      </c>
      <c r="G179" s="1" t="s">
        <v>33</v>
      </c>
      <c r="H179" s="1" t="s">
        <v>0</v>
      </c>
      <c r="I179" s="4">
        <f>I180</f>
        <v>1768</v>
      </c>
      <c r="J179" s="4">
        <f>J180</f>
        <v>1240.6</v>
      </c>
      <c r="K179" s="20">
        <f t="shared" si="8"/>
        <v>70.16968325791855</v>
      </c>
      <c r="L179" s="11"/>
      <c r="M179" s="11"/>
      <c r="N179" s="11"/>
    </row>
    <row r="180" spans="1:14" ht="21" customHeight="1">
      <c r="A180" s="52" t="s">
        <v>183</v>
      </c>
      <c r="B180" s="54"/>
      <c r="C180" s="54"/>
      <c r="D180" s="1" t="s">
        <v>77</v>
      </c>
      <c r="E180" s="3" t="s">
        <v>116</v>
      </c>
      <c r="F180" s="1" t="s">
        <v>112</v>
      </c>
      <c r="G180" s="1" t="s">
        <v>98</v>
      </c>
      <c r="H180" s="1" t="s">
        <v>0</v>
      </c>
      <c r="I180" s="4">
        <f>I181</f>
        <v>1768</v>
      </c>
      <c r="J180" s="4">
        <f>J181</f>
        <v>1240.6</v>
      </c>
      <c r="K180" s="20">
        <f t="shared" si="8"/>
        <v>70.16968325791855</v>
      </c>
      <c r="L180" s="11"/>
      <c r="M180" s="11"/>
      <c r="N180" s="11"/>
    </row>
    <row r="181" spans="1:14" ht="18.75" customHeight="1">
      <c r="A181" s="63" t="s">
        <v>78</v>
      </c>
      <c r="B181" s="54"/>
      <c r="C181" s="54"/>
      <c r="D181" s="1" t="s">
        <v>77</v>
      </c>
      <c r="E181" s="3" t="s">
        <v>116</v>
      </c>
      <c r="F181" s="1" t="s">
        <v>112</v>
      </c>
      <c r="G181" s="1" t="s">
        <v>98</v>
      </c>
      <c r="H181" s="1" t="s">
        <v>77</v>
      </c>
      <c r="I181" s="4">
        <v>1768</v>
      </c>
      <c r="J181" s="20">
        <v>1240.6</v>
      </c>
      <c r="K181" s="20">
        <f t="shared" si="8"/>
        <v>70.16968325791855</v>
      </c>
      <c r="L181" s="11"/>
      <c r="M181" s="11"/>
      <c r="N181" s="11"/>
    </row>
    <row r="182" spans="1:14" ht="18.75" customHeight="1">
      <c r="A182" s="66" t="s">
        <v>169</v>
      </c>
      <c r="B182" s="67"/>
      <c r="C182" s="67"/>
      <c r="D182" s="7" t="s">
        <v>77</v>
      </c>
      <c r="E182" s="7" t="s">
        <v>117</v>
      </c>
      <c r="F182" s="7" t="s">
        <v>111</v>
      </c>
      <c r="G182" s="7" t="s">
        <v>10</v>
      </c>
      <c r="H182" s="7" t="s">
        <v>0</v>
      </c>
      <c r="I182" s="13">
        <f>I183+I187</f>
        <v>5431</v>
      </c>
      <c r="J182" s="13">
        <f>J183+J187</f>
        <v>3663.2</v>
      </c>
      <c r="K182" s="33">
        <f t="shared" si="8"/>
        <v>67.44982507825446</v>
      </c>
      <c r="L182" s="11"/>
      <c r="M182" s="11"/>
      <c r="N182" s="11"/>
    </row>
    <row r="183" spans="1:14" ht="18.75" customHeight="1">
      <c r="A183" s="68" t="s">
        <v>103</v>
      </c>
      <c r="B183" s="68"/>
      <c r="C183" s="68"/>
      <c r="D183" s="1" t="s">
        <v>77</v>
      </c>
      <c r="E183" s="3" t="s">
        <v>117</v>
      </c>
      <c r="F183" s="2" t="s">
        <v>112</v>
      </c>
      <c r="G183" s="2" t="s">
        <v>10</v>
      </c>
      <c r="H183" s="2" t="s">
        <v>0</v>
      </c>
      <c r="I183" s="4">
        <f aca="true" t="shared" si="9" ref="I183:J185">I184</f>
        <v>3000</v>
      </c>
      <c r="J183" s="4">
        <f t="shared" si="9"/>
        <v>2315.6</v>
      </c>
      <c r="K183" s="20">
        <f t="shared" si="8"/>
        <v>77.18666666666667</v>
      </c>
      <c r="L183" s="11"/>
      <c r="M183" s="11"/>
      <c r="N183" s="11"/>
    </row>
    <row r="184" spans="1:14" ht="18.75" customHeight="1">
      <c r="A184" s="65" t="s">
        <v>104</v>
      </c>
      <c r="B184" s="65"/>
      <c r="C184" s="65"/>
      <c r="D184" s="1" t="s">
        <v>77</v>
      </c>
      <c r="E184" s="3" t="s">
        <v>117</v>
      </c>
      <c r="F184" s="2" t="s">
        <v>112</v>
      </c>
      <c r="G184" s="2" t="s">
        <v>105</v>
      </c>
      <c r="H184" s="2" t="s">
        <v>0</v>
      </c>
      <c r="I184" s="4">
        <f t="shared" si="9"/>
        <v>3000</v>
      </c>
      <c r="J184" s="4">
        <f t="shared" si="9"/>
        <v>2315.6</v>
      </c>
      <c r="K184" s="20">
        <f t="shared" si="8"/>
        <v>77.18666666666667</v>
      </c>
      <c r="L184" s="11"/>
      <c r="M184" s="11"/>
      <c r="N184" s="11"/>
    </row>
    <row r="185" spans="1:14" ht="18.75" customHeight="1">
      <c r="A185" s="65" t="s">
        <v>123</v>
      </c>
      <c r="B185" s="65"/>
      <c r="C185" s="65"/>
      <c r="D185" s="1" t="s">
        <v>77</v>
      </c>
      <c r="E185" s="3" t="s">
        <v>117</v>
      </c>
      <c r="F185" s="2" t="s">
        <v>112</v>
      </c>
      <c r="G185" s="2" t="s">
        <v>124</v>
      </c>
      <c r="H185" s="2" t="s">
        <v>0</v>
      </c>
      <c r="I185" s="4">
        <f t="shared" si="9"/>
        <v>3000</v>
      </c>
      <c r="J185" s="4">
        <f t="shared" si="9"/>
        <v>2315.6</v>
      </c>
      <c r="K185" s="20">
        <f t="shared" si="8"/>
        <v>77.18666666666667</v>
      </c>
      <c r="L185" s="11"/>
      <c r="M185" s="11"/>
      <c r="N185" s="11"/>
    </row>
    <row r="186" spans="1:14" ht="18" customHeight="1">
      <c r="A186" s="65" t="s">
        <v>79</v>
      </c>
      <c r="B186" s="65"/>
      <c r="C186" s="65"/>
      <c r="D186" s="1" t="s">
        <v>77</v>
      </c>
      <c r="E186" s="3" t="s">
        <v>117</v>
      </c>
      <c r="F186" s="2" t="s">
        <v>112</v>
      </c>
      <c r="G186" s="2" t="s">
        <v>124</v>
      </c>
      <c r="H186" s="2" t="s">
        <v>80</v>
      </c>
      <c r="I186" s="4">
        <f>2400+1500-500-400</f>
        <v>3000</v>
      </c>
      <c r="J186" s="20">
        <v>2315.6</v>
      </c>
      <c r="K186" s="20">
        <f t="shared" si="8"/>
        <v>77.18666666666667</v>
      </c>
      <c r="L186" s="11"/>
      <c r="M186" s="11"/>
      <c r="N186" s="11"/>
    </row>
    <row r="187" spans="1:14" ht="18.75" customHeight="1">
      <c r="A187" s="50" t="s">
        <v>6</v>
      </c>
      <c r="B187" s="51"/>
      <c r="C187" s="51"/>
      <c r="D187" s="1" t="s">
        <v>77</v>
      </c>
      <c r="E187" s="3" t="s">
        <v>117</v>
      </c>
      <c r="F187" s="2" t="s">
        <v>113</v>
      </c>
      <c r="G187" s="2" t="s">
        <v>10</v>
      </c>
      <c r="H187" s="2" t="s">
        <v>0</v>
      </c>
      <c r="I187" s="4">
        <f aca="true" t="shared" si="10" ref="I187:J189">I188</f>
        <v>2431</v>
      </c>
      <c r="J187" s="4">
        <f t="shared" si="10"/>
        <v>1347.6</v>
      </c>
      <c r="K187" s="20">
        <f t="shared" si="8"/>
        <v>55.433977786918966</v>
      </c>
      <c r="L187" s="11"/>
      <c r="M187" s="11"/>
      <c r="N187" s="11"/>
    </row>
    <row r="188" spans="1:14" ht="26.25" customHeight="1">
      <c r="A188" s="63" t="s">
        <v>125</v>
      </c>
      <c r="B188" s="54"/>
      <c r="C188" s="54"/>
      <c r="D188" s="1" t="s">
        <v>77</v>
      </c>
      <c r="E188" s="3" t="s">
        <v>117</v>
      </c>
      <c r="F188" s="2" t="s">
        <v>113</v>
      </c>
      <c r="G188" s="2" t="s">
        <v>126</v>
      </c>
      <c r="H188" s="2" t="s">
        <v>0</v>
      </c>
      <c r="I188" s="4">
        <f t="shared" si="10"/>
        <v>2431</v>
      </c>
      <c r="J188" s="4">
        <f t="shared" si="10"/>
        <v>1347.6</v>
      </c>
      <c r="K188" s="20">
        <f t="shared" si="8"/>
        <v>55.433977786918966</v>
      </c>
      <c r="L188" s="11"/>
      <c r="M188" s="11"/>
      <c r="N188" s="11"/>
    </row>
    <row r="189" spans="1:14" ht="18.75" customHeight="1">
      <c r="A189" s="63" t="s">
        <v>21</v>
      </c>
      <c r="B189" s="54"/>
      <c r="C189" s="54"/>
      <c r="D189" s="1" t="s">
        <v>77</v>
      </c>
      <c r="E189" s="3" t="s">
        <v>117</v>
      </c>
      <c r="F189" s="2" t="s">
        <v>113</v>
      </c>
      <c r="G189" s="2" t="s">
        <v>127</v>
      </c>
      <c r="H189" s="2" t="s">
        <v>0</v>
      </c>
      <c r="I189" s="4">
        <f t="shared" si="10"/>
        <v>2431</v>
      </c>
      <c r="J189" s="4">
        <f t="shared" si="10"/>
        <v>1347.6</v>
      </c>
      <c r="K189" s="20">
        <f t="shared" si="8"/>
        <v>55.433977786918966</v>
      </c>
      <c r="L189" s="11"/>
      <c r="M189" s="11"/>
      <c r="N189" s="11"/>
    </row>
    <row r="190" spans="1:14" ht="18.75" customHeight="1">
      <c r="A190" s="63" t="s">
        <v>78</v>
      </c>
      <c r="B190" s="54"/>
      <c r="C190" s="54"/>
      <c r="D190" s="1" t="s">
        <v>77</v>
      </c>
      <c r="E190" s="3" t="s">
        <v>117</v>
      </c>
      <c r="F190" s="2" t="s">
        <v>113</v>
      </c>
      <c r="G190" s="2" t="s">
        <v>127</v>
      </c>
      <c r="H190" s="2" t="s">
        <v>77</v>
      </c>
      <c r="I190" s="4">
        <f>1631+1000-100-100</f>
        <v>2431</v>
      </c>
      <c r="J190" s="20">
        <v>1347.6</v>
      </c>
      <c r="K190" s="20">
        <f t="shared" si="8"/>
        <v>55.433977786918966</v>
      </c>
      <c r="L190" s="11"/>
      <c r="M190" s="11"/>
      <c r="N190" s="11"/>
    </row>
    <row r="191" spans="1:14" ht="27" customHeight="1">
      <c r="A191" s="66" t="s">
        <v>12</v>
      </c>
      <c r="B191" s="67"/>
      <c r="C191" s="67"/>
      <c r="D191" s="7" t="s">
        <v>77</v>
      </c>
      <c r="E191" s="7" t="s">
        <v>171</v>
      </c>
      <c r="F191" s="7" t="s">
        <v>111</v>
      </c>
      <c r="G191" s="7" t="s">
        <v>10</v>
      </c>
      <c r="H191" s="7" t="s">
        <v>0</v>
      </c>
      <c r="I191" s="13">
        <f aca="true" t="shared" si="11" ref="I191:J194">I192</f>
        <v>900</v>
      </c>
      <c r="J191" s="13">
        <f t="shared" si="11"/>
        <v>0</v>
      </c>
      <c r="K191" s="33">
        <f t="shared" si="8"/>
        <v>0</v>
      </c>
      <c r="L191" s="11"/>
      <c r="M191" s="11"/>
      <c r="N191" s="11"/>
    </row>
    <row r="192" spans="1:14" ht="18.75" customHeight="1">
      <c r="A192" s="50" t="s">
        <v>12</v>
      </c>
      <c r="B192" s="51"/>
      <c r="C192" s="51"/>
      <c r="D192" s="1" t="s">
        <v>77</v>
      </c>
      <c r="E192" s="3" t="s">
        <v>171</v>
      </c>
      <c r="F192" s="1" t="s">
        <v>112</v>
      </c>
      <c r="G192" s="1" t="s">
        <v>10</v>
      </c>
      <c r="H192" s="1" t="s">
        <v>0</v>
      </c>
      <c r="I192" s="4">
        <f t="shared" si="11"/>
        <v>900</v>
      </c>
      <c r="J192" s="4">
        <f t="shared" si="11"/>
        <v>0</v>
      </c>
      <c r="K192" s="20">
        <f t="shared" si="8"/>
        <v>0</v>
      </c>
      <c r="L192" s="11"/>
      <c r="M192" s="11"/>
      <c r="N192" s="11"/>
    </row>
    <row r="193" spans="1:14" ht="18.75" customHeight="1">
      <c r="A193" s="63" t="s">
        <v>13</v>
      </c>
      <c r="B193" s="54"/>
      <c r="C193" s="54"/>
      <c r="D193" s="1" t="s">
        <v>77</v>
      </c>
      <c r="E193" s="3" t="s">
        <v>171</v>
      </c>
      <c r="F193" s="1" t="s">
        <v>112</v>
      </c>
      <c r="G193" s="1" t="s">
        <v>14</v>
      </c>
      <c r="H193" s="1" t="s">
        <v>0</v>
      </c>
      <c r="I193" s="4">
        <f t="shared" si="11"/>
        <v>900</v>
      </c>
      <c r="J193" s="4">
        <f t="shared" si="11"/>
        <v>0</v>
      </c>
      <c r="K193" s="20">
        <f t="shared" si="8"/>
        <v>0</v>
      </c>
      <c r="L193" s="11"/>
      <c r="M193" s="11"/>
      <c r="N193" s="11"/>
    </row>
    <row r="194" spans="1:14" ht="18.75" customHeight="1">
      <c r="A194" s="63" t="s">
        <v>9</v>
      </c>
      <c r="B194" s="63"/>
      <c r="C194" s="63"/>
      <c r="D194" s="1" t="s">
        <v>77</v>
      </c>
      <c r="E194" s="3" t="s">
        <v>171</v>
      </c>
      <c r="F194" s="1" t="s">
        <v>112</v>
      </c>
      <c r="G194" s="1" t="s">
        <v>68</v>
      </c>
      <c r="H194" s="1" t="s">
        <v>0</v>
      </c>
      <c r="I194" s="4">
        <f t="shared" si="11"/>
        <v>900</v>
      </c>
      <c r="J194" s="4">
        <f t="shared" si="11"/>
        <v>0</v>
      </c>
      <c r="K194" s="20">
        <f t="shared" si="8"/>
        <v>0</v>
      </c>
      <c r="L194" s="11"/>
      <c r="M194" s="11"/>
      <c r="N194" s="11"/>
    </row>
    <row r="195" spans="1:14" ht="18.75" customHeight="1">
      <c r="A195" s="63" t="s">
        <v>69</v>
      </c>
      <c r="B195" s="63"/>
      <c r="C195" s="63"/>
      <c r="D195" s="1" t="s">
        <v>77</v>
      </c>
      <c r="E195" s="3" t="s">
        <v>171</v>
      </c>
      <c r="F195" s="1" t="s">
        <v>112</v>
      </c>
      <c r="G195" s="1" t="s">
        <v>68</v>
      </c>
      <c r="H195" s="1" t="s">
        <v>70</v>
      </c>
      <c r="I195" s="4">
        <f>3000-2500+400</f>
        <v>900</v>
      </c>
      <c r="J195" s="31">
        <v>0</v>
      </c>
      <c r="K195" s="20">
        <f t="shared" si="8"/>
        <v>0</v>
      </c>
      <c r="L195" s="11"/>
      <c r="M195" s="11"/>
      <c r="N195" s="11"/>
    </row>
    <row r="196" spans="1:14" ht="18" customHeight="1">
      <c r="A196" s="69" t="s">
        <v>8</v>
      </c>
      <c r="B196" s="69"/>
      <c r="C196" s="69"/>
      <c r="D196" s="32"/>
      <c r="E196" s="6"/>
      <c r="F196" s="8"/>
      <c r="G196" s="8"/>
      <c r="H196" s="8"/>
      <c r="I196" s="13">
        <f>I159+I172+I131+I126+I82+I62+I48+I11+I182+I191</f>
        <v>686515.8</v>
      </c>
      <c r="J196" s="13">
        <f>J159+J172+J131+J126+J82+J62+J48+J11+J182+J191</f>
        <v>529151.6</v>
      </c>
      <c r="K196" s="33">
        <f t="shared" si="8"/>
        <v>77.07784729790632</v>
      </c>
      <c r="L196" s="11"/>
      <c r="M196" s="11"/>
      <c r="N196" s="11"/>
    </row>
    <row r="197" spans="5:12" ht="12.75">
      <c r="E197" s="5"/>
      <c r="F197" s="5"/>
      <c r="G197" s="5"/>
      <c r="H197" s="5"/>
      <c r="I197" s="11"/>
      <c r="J197" s="5"/>
      <c r="K197" s="5"/>
      <c r="L197" s="5"/>
    </row>
    <row r="198" spans="5:12" ht="12.75">
      <c r="E198" s="5"/>
      <c r="F198" s="5"/>
      <c r="G198" s="5"/>
      <c r="H198" s="5"/>
      <c r="I198" s="10"/>
      <c r="J198" s="17"/>
      <c r="K198" s="5"/>
      <c r="L198" s="5"/>
    </row>
    <row r="199" spans="5:12" ht="12.75">
      <c r="E199" s="5"/>
      <c r="F199" s="5"/>
      <c r="G199" s="5"/>
      <c r="H199" s="5"/>
      <c r="I199" s="17"/>
      <c r="J199" s="5"/>
      <c r="K199" s="17"/>
      <c r="L199" s="5"/>
    </row>
    <row r="200" spans="5:12" ht="12.75">
      <c r="E200" s="17"/>
      <c r="F200" s="17"/>
      <c r="G200" s="5"/>
      <c r="H200" s="5"/>
      <c r="I200" s="18"/>
      <c r="J200" s="5"/>
      <c r="K200" s="17"/>
      <c r="L200" s="5"/>
    </row>
    <row r="201" spans="5:12" ht="12.75">
      <c r="E201" s="5"/>
      <c r="F201" s="5"/>
      <c r="G201" s="5"/>
      <c r="H201" s="5"/>
      <c r="I201" s="17"/>
      <c r="J201" s="5"/>
      <c r="K201" s="17"/>
      <c r="L201" s="5"/>
    </row>
    <row r="202" spans="5:12" ht="12.75">
      <c r="E202" s="5"/>
      <c r="F202" s="5"/>
      <c r="G202" s="5"/>
      <c r="H202" s="5"/>
      <c r="I202" s="18"/>
      <c r="J202" s="5"/>
      <c r="K202" s="5"/>
      <c r="L202" s="5"/>
    </row>
    <row r="203" spans="5:12" ht="12.75">
      <c r="E203" s="5"/>
      <c r="F203" s="5"/>
      <c r="G203" s="5"/>
      <c r="H203" s="5"/>
      <c r="J203" s="5"/>
      <c r="K203" s="5"/>
      <c r="L203" s="5"/>
    </row>
    <row r="204" spans="5:12" ht="12.75">
      <c r="E204" s="5"/>
      <c r="F204" s="5"/>
      <c r="G204" s="5"/>
      <c r="H204" s="5"/>
      <c r="J204" s="5"/>
      <c r="K204" s="5"/>
      <c r="L204" s="5"/>
    </row>
    <row r="205" spans="5:12" ht="12.75">
      <c r="E205" s="5"/>
      <c r="F205" s="5"/>
      <c r="G205" s="5"/>
      <c r="H205" s="5"/>
      <c r="J205" s="5"/>
      <c r="K205" s="5"/>
      <c r="L205" s="5"/>
    </row>
    <row r="206" spans="5:12" ht="12.75">
      <c r="E206" s="5"/>
      <c r="F206" s="5"/>
      <c r="G206" s="5"/>
      <c r="H206" s="5"/>
      <c r="J206" s="5"/>
      <c r="K206" s="5"/>
      <c r="L206" s="5"/>
    </row>
    <row r="207" spans="5:12" ht="12.75">
      <c r="E207" s="5"/>
      <c r="F207" s="5"/>
      <c r="G207" s="5"/>
      <c r="H207" s="5"/>
      <c r="J207" s="5"/>
      <c r="K207" s="5"/>
      <c r="L207" s="5"/>
    </row>
    <row r="208" spans="5:12" ht="12.75">
      <c r="E208" s="5"/>
      <c r="F208" s="5"/>
      <c r="G208" s="5"/>
      <c r="H208" s="5"/>
      <c r="J208" s="5"/>
      <c r="K208" s="5"/>
      <c r="L208" s="5"/>
    </row>
    <row r="209" spans="5:12" ht="12.75">
      <c r="E209" s="5"/>
      <c r="F209" s="5"/>
      <c r="G209" s="5"/>
      <c r="H209" s="5"/>
      <c r="J209" s="5"/>
      <c r="K209" s="5"/>
      <c r="L209" s="5"/>
    </row>
    <row r="210" spans="5:12" ht="12.75">
      <c r="E210" s="5"/>
      <c r="F210" s="5"/>
      <c r="G210" s="5"/>
      <c r="H210" s="5"/>
      <c r="J210" s="5"/>
      <c r="K210" s="5"/>
      <c r="L210" s="5"/>
    </row>
    <row r="211" spans="5:12" ht="12.75">
      <c r="E211" s="5"/>
      <c r="F211" s="5"/>
      <c r="G211" s="5"/>
      <c r="H211" s="5"/>
      <c r="J211" s="5"/>
      <c r="K211" s="5"/>
      <c r="L211" s="5"/>
    </row>
    <row r="212" spans="5:12" ht="12.75">
      <c r="E212" s="5"/>
      <c r="F212" s="5"/>
      <c r="G212" s="5"/>
      <c r="H212" s="5"/>
      <c r="J212" s="5"/>
      <c r="K212" s="5"/>
      <c r="L212" s="5"/>
    </row>
    <row r="213" spans="5:12" ht="12.75">
      <c r="E213" s="5"/>
      <c r="F213" s="5"/>
      <c r="G213" s="5"/>
      <c r="H213" s="5"/>
      <c r="J213" s="5"/>
      <c r="K213" s="5"/>
      <c r="L213" s="5"/>
    </row>
    <row r="214" spans="5:12" ht="12.75">
      <c r="E214" s="5"/>
      <c r="F214" s="5"/>
      <c r="G214" s="5"/>
      <c r="H214" s="5"/>
      <c r="J214" s="5"/>
      <c r="K214" s="5"/>
      <c r="L214" s="5"/>
    </row>
    <row r="215" spans="5:12" ht="12.75">
      <c r="E215" s="5"/>
      <c r="F215" s="5"/>
      <c r="G215" s="5"/>
      <c r="H215" s="5"/>
      <c r="J215" s="5"/>
      <c r="K215" s="5"/>
      <c r="L215" s="5"/>
    </row>
    <row r="216" spans="5:12" ht="12.75">
      <c r="E216" s="5"/>
      <c r="F216" s="5"/>
      <c r="G216" s="5"/>
      <c r="H216" s="5"/>
      <c r="J216" s="5"/>
      <c r="K216" s="5"/>
      <c r="L216" s="5"/>
    </row>
    <row r="217" spans="5:12" ht="12.75">
      <c r="E217" s="5"/>
      <c r="F217" s="5"/>
      <c r="G217" s="5"/>
      <c r="H217" s="5"/>
      <c r="J217" s="5"/>
      <c r="K217" s="5"/>
      <c r="L217" s="5"/>
    </row>
    <row r="218" spans="5:12" ht="12.75">
      <c r="E218" s="5"/>
      <c r="F218" s="5"/>
      <c r="G218" s="5"/>
      <c r="H218" s="5"/>
      <c r="J218" s="5"/>
      <c r="K218" s="5"/>
      <c r="L218" s="5"/>
    </row>
    <row r="219" spans="5:12" ht="12.75">
      <c r="E219" s="5"/>
      <c r="F219" s="5"/>
      <c r="G219" s="5"/>
      <c r="H219" s="5"/>
      <c r="J219" s="5"/>
      <c r="K219" s="5"/>
      <c r="L219" s="5"/>
    </row>
    <row r="220" spans="5:12" ht="12.75">
      <c r="E220" s="5"/>
      <c r="F220" s="5"/>
      <c r="G220" s="5"/>
      <c r="H220" s="5"/>
      <c r="J220" s="5"/>
      <c r="K220" s="5"/>
      <c r="L220" s="5"/>
    </row>
    <row r="221" spans="5:12" ht="12.75">
      <c r="E221" s="5"/>
      <c r="F221" s="5"/>
      <c r="G221" s="5"/>
      <c r="H221" s="5"/>
      <c r="J221" s="5"/>
      <c r="K221" s="5"/>
      <c r="L221" s="5"/>
    </row>
    <row r="222" spans="5:12" ht="12.75">
      <c r="E222" s="5"/>
      <c r="F222" s="5"/>
      <c r="G222" s="5"/>
      <c r="H222" s="5"/>
      <c r="J222" s="5"/>
      <c r="K222" s="5"/>
      <c r="L222" s="5"/>
    </row>
    <row r="223" spans="5:12" ht="12.75">
      <c r="E223" s="5"/>
      <c r="F223" s="5"/>
      <c r="G223" s="5"/>
      <c r="H223" s="5"/>
      <c r="J223" s="5"/>
      <c r="K223" s="5"/>
      <c r="L223" s="5"/>
    </row>
    <row r="224" spans="5:12" ht="12.75">
      <c r="E224" s="5"/>
      <c r="F224" s="5"/>
      <c r="G224" s="5"/>
      <c r="H224" s="5"/>
      <c r="J224" s="5"/>
      <c r="K224" s="5"/>
      <c r="L224" s="5"/>
    </row>
    <row r="225" spans="5:12" ht="12.75">
      <c r="E225" s="5"/>
      <c r="F225" s="5"/>
      <c r="G225" s="5"/>
      <c r="H225" s="5"/>
      <c r="J225" s="5"/>
      <c r="K225" s="5"/>
      <c r="L225" s="5"/>
    </row>
    <row r="226" spans="5:12" ht="12.75">
      <c r="E226" s="5"/>
      <c r="F226" s="5"/>
      <c r="G226" s="5"/>
      <c r="H226" s="5"/>
      <c r="J226" s="5"/>
      <c r="K226" s="5"/>
      <c r="L226" s="5"/>
    </row>
    <row r="227" spans="5:12" ht="12.75">
      <c r="E227" s="5"/>
      <c r="F227" s="5"/>
      <c r="G227" s="5"/>
      <c r="H227" s="5"/>
      <c r="J227" s="5"/>
      <c r="K227" s="5"/>
      <c r="L227" s="5"/>
    </row>
    <row r="228" spans="5:12" ht="12.75">
      <c r="E228" s="5"/>
      <c r="F228" s="5"/>
      <c r="G228" s="5"/>
      <c r="H228" s="5"/>
      <c r="J228" s="5"/>
      <c r="K228" s="5"/>
      <c r="L228" s="5"/>
    </row>
    <row r="229" spans="5:12" ht="12.75">
      <c r="E229" s="5"/>
      <c r="F229" s="5"/>
      <c r="G229" s="5"/>
      <c r="H229" s="5"/>
      <c r="J229" s="5"/>
      <c r="K229" s="5"/>
      <c r="L229" s="5"/>
    </row>
    <row r="230" spans="5:12" ht="12.75">
      <c r="E230" s="5"/>
      <c r="F230" s="5"/>
      <c r="G230" s="5"/>
      <c r="H230" s="5"/>
      <c r="J230" s="5"/>
      <c r="K230" s="5"/>
      <c r="L230" s="5"/>
    </row>
    <row r="231" spans="5:12" ht="12.75">
      <c r="E231" s="5"/>
      <c r="F231" s="5"/>
      <c r="G231" s="5"/>
      <c r="H231" s="5"/>
      <c r="J231" s="5"/>
      <c r="K231" s="5"/>
      <c r="L231" s="5"/>
    </row>
    <row r="232" spans="5:12" ht="12.75">
      <c r="E232" s="5"/>
      <c r="F232" s="5"/>
      <c r="G232" s="5"/>
      <c r="H232" s="5"/>
      <c r="J232" s="5"/>
      <c r="K232" s="5"/>
      <c r="L232" s="5"/>
    </row>
    <row r="233" spans="5:12" ht="12.75">
      <c r="E233" s="5"/>
      <c r="F233" s="5"/>
      <c r="G233" s="5"/>
      <c r="H233" s="5"/>
      <c r="J233" s="5"/>
      <c r="K233" s="5"/>
      <c r="L233" s="5"/>
    </row>
    <row r="234" spans="5:12" ht="12.75">
      <c r="E234" s="5"/>
      <c r="F234" s="5"/>
      <c r="G234" s="5"/>
      <c r="H234" s="5"/>
      <c r="J234" s="5"/>
      <c r="K234" s="5"/>
      <c r="L234" s="5"/>
    </row>
    <row r="235" spans="5:12" ht="12.75">
      <c r="E235" s="5"/>
      <c r="F235" s="5"/>
      <c r="G235" s="5"/>
      <c r="H235" s="5"/>
      <c r="J235" s="5"/>
      <c r="K235" s="5"/>
      <c r="L235" s="5"/>
    </row>
    <row r="236" spans="5:12" ht="12.75">
      <c r="E236" s="5"/>
      <c r="F236" s="5"/>
      <c r="G236" s="5"/>
      <c r="H236" s="5"/>
      <c r="J236" s="5"/>
      <c r="K236" s="5"/>
      <c r="L236" s="5"/>
    </row>
    <row r="237" spans="5:12" ht="12.75">
      <c r="E237" s="5"/>
      <c r="F237" s="5"/>
      <c r="G237" s="5"/>
      <c r="H237" s="5"/>
      <c r="J237" s="5"/>
      <c r="K237" s="5"/>
      <c r="L237" s="5"/>
    </row>
    <row r="238" spans="5:12" ht="12.75">
      <c r="E238" s="5"/>
      <c r="F238" s="5"/>
      <c r="G238" s="5"/>
      <c r="H238" s="5"/>
      <c r="J238" s="5"/>
      <c r="K238" s="5"/>
      <c r="L238" s="5"/>
    </row>
    <row r="239" spans="5:12" ht="12.75">
      <c r="E239" s="5"/>
      <c r="F239" s="5"/>
      <c r="G239" s="5"/>
      <c r="H239" s="5"/>
      <c r="J239" s="5"/>
      <c r="K239" s="5"/>
      <c r="L239" s="5"/>
    </row>
    <row r="240" spans="5:12" ht="12.75">
      <c r="E240" s="5"/>
      <c r="F240" s="5"/>
      <c r="G240" s="5"/>
      <c r="H240" s="5"/>
      <c r="J240" s="5"/>
      <c r="K240" s="5"/>
      <c r="L240" s="5"/>
    </row>
    <row r="241" spans="5:12" ht="12.75">
      <c r="E241" s="5"/>
      <c r="F241" s="5"/>
      <c r="G241" s="5"/>
      <c r="H241" s="5"/>
      <c r="J241" s="5"/>
      <c r="K241" s="5"/>
      <c r="L241" s="5"/>
    </row>
    <row r="242" spans="5:12" ht="12.75">
      <c r="E242" s="5"/>
      <c r="F242" s="5"/>
      <c r="G242" s="5"/>
      <c r="H242" s="5"/>
      <c r="J242" s="5"/>
      <c r="K242" s="5"/>
      <c r="L242" s="5"/>
    </row>
    <row r="243" spans="5:12" ht="12.75">
      <c r="E243" s="5"/>
      <c r="F243" s="5"/>
      <c r="G243" s="5"/>
      <c r="H243" s="5"/>
      <c r="J243" s="5"/>
      <c r="K243" s="5"/>
      <c r="L243" s="5"/>
    </row>
    <row r="244" spans="5:12" ht="12.75">
      <c r="E244" s="5"/>
      <c r="F244" s="5"/>
      <c r="G244" s="5"/>
      <c r="H244" s="5"/>
      <c r="J244" s="5"/>
      <c r="K244" s="5"/>
      <c r="L244" s="5"/>
    </row>
    <row r="245" spans="5:12" ht="12.75">
      <c r="E245" s="5"/>
      <c r="F245" s="5"/>
      <c r="G245" s="5"/>
      <c r="H245" s="5"/>
      <c r="J245" s="5"/>
      <c r="K245" s="5"/>
      <c r="L245" s="5"/>
    </row>
    <row r="246" spans="5:12" ht="12.75">
      <c r="E246" s="5"/>
      <c r="F246" s="5"/>
      <c r="G246" s="5"/>
      <c r="H246" s="5"/>
      <c r="J246" s="5"/>
      <c r="K246" s="5"/>
      <c r="L246" s="5"/>
    </row>
    <row r="247" spans="5:12" ht="12.75">
      <c r="E247" s="5"/>
      <c r="F247" s="5"/>
      <c r="G247" s="5"/>
      <c r="H247" s="5"/>
      <c r="J247" s="5"/>
      <c r="K247" s="5"/>
      <c r="L247" s="5"/>
    </row>
    <row r="248" spans="5:12" ht="12.75">
      <c r="E248" s="5"/>
      <c r="F248" s="5"/>
      <c r="G248" s="5"/>
      <c r="H248" s="5"/>
      <c r="J248" s="5"/>
      <c r="K248" s="5"/>
      <c r="L248" s="5"/>
    </row>
    <row r="249" spans="5:12" ht="12.75">
      <c r="E249" s="5"/>
      <c r="F249" s="5"/>
      <c r="G249" s="5"/>
      <c r="H249" s="5"/>
      <c r="J249" s="5"/>
      <c r="K249" s="5"/>
      <c r="L249" s="5"/>
    </row>
    <row r="250" spans="5:12" ht="12.75">
      <c r="E250" s="5"/>
      <c r="F250" s="5"/>
      <c r="G250" s="5"/>
      <c r="H250" s="5"/>
      <c r="J250" s="5"/>
      <c r="K250" s="5"/>
      <c r="L250" s="5"/>
    </row>
    <row r="251" spans="5:12" ht="12.75">
      <c r="E251" s="5"/>
      <c r="F251" s="5"/>
      <c r="G251" s="5"/>
      <c r="H251" s="5"/>
      <c r="J251" s="5"/>
      <c r="K251" s="5"/>
      <c r="L251" s="5"/>
    </row>
    <row r="252" spans="5:12" ht="12.75">
      <c r="E252" s="5"/>
      <c r="F252" s="5"/>
      <c r="G252" s="5"/>
      <c r="H252" s="5"/>
      <c r="J252" s="5"/>
      <c r="K252" s="5"/>
      <c r="L252" s="5"/>
    </row>
    <row r="253" spans="5:12" ht="12.75">
      <c r="E253" s="5"/>
      <c r="F253" s="5"/>
      <c r="G253" s="5"/>
      <c r="H253" s="5"/>
      <c r="J253" s="5"/>
      <c r="K253" s="5"/>
      <c r="L253" s="5"/>
    </row>
    <row r="254" spans="5:12" ht="12.75">
      <c r="E254" s="5"/>
      <c r="F254" s="5"/>
      <c r="G254" s="5"/>
      <c r="H254" s="5"/>
      <c r="J254" s="5"/>
      <c r="K254" s="5"/>
      <c r="L254" s="5"/>
    </row>
    <row r="255" spans="5:12" ht="12.75">
      <c r="E255" s="5"/>
      <c r="F255" s="5"/>
      <c r="G255" s="5"/>
      <c r="H255" s="5"/>
      <c r="J255" s="5"/>
      <c r="K255" s="5"/>
      <c r="L255" s="5"/>
    </row>
    <row r="256" spans="5:12" ht="12.75">
      <c r="E256" s="5"/>
      <c r="F256" s="5"/>
      <c r="G256" s="5"/>
      <c r="H256" s="5"/>
      <c r="J256" s="5"/>
      <c r="K256" s="5"/>
      <c r="L256" s="5"/>
    </row>
    <row r="257" spans="5:12" ht="12.75">
      <c r="E257" s="5"/>
      <c r="F257" s="5"/>
      <c r="G257" s="5"/>
      <c r="H257" s="5"/>
      <c r="J257" s="5"/>
      <c r="K257" s="5"/>
      <c r="L257" s="5"/>
    </row>
    <row r="258" spans="5:12" ht="12.75">
      <c r="E258" s="5"/>
      <c r="F258" s="5"/>
      <c r="G258" s="5"/>
      <c r="H258" s="5"/>
      <c r="J258" s="5"/>
      <c r="K258" s="5"/>
      <c r="L258" s="5"/>
    </row>
    <row r="259" spans="5:12" ht="12.75">
      <c r="E259" s="5"/>
      <c r="F259" s="5"/>
      <c r="G259" s="5"/>
      <c r="H259" s="5"/>
      <c r="J259" s="5"/>
      <c r="K259" s="5"/>
      <c r="L259" s="5"/>
    </row>
    <row r="260" spans="5:12" ht="12.75">
      <c r="E260" s="5"/>
      <c r="F260" s="5"/>
      <c r="G260" s="5"/>
      <c r="H260" s="5"/>
      <c r="J260" s="5"/>
      <c r="K260" s="5"/>
      <c r="L260" s="5"/>
    </row>
    <row r="261" spans="5:12" ht="12.75">
      <c r="E261" s="5"/>
      <c r="F261" s="5"/>
      <c r="G261" s="5"/>
      <c r="H261" s="5"/>
      <c r="J261" s="5"/>
      <c r="K261" s="5"/>
      <c r="L261" s="5"/>
    </row>
    <row r="262" spans="5:12" ht="12.75">
      <c r="E262" s="5"/>
      <c r="F262" s="5"/>
      <c r="G262" s="5"/>
      <c r="H262" s="5"/>
      <c r="J262" s="5"/>
      <c r="K262" s="5"/>
      <c r="L262" s="5"/>
    </row>
    <row r="263" spans="5:12" ht="12.75">
      <c r="E263" s="5"/>
      <c r="F263" s="5"/>
      <c r="G263" s="5"/>
      <c r="H263" s="5"/>
      <c r="J263" s="5"/>
      <c r="K263" s="5"/>
      <c r="L263" s="5"/>
    </row>
    <row r="264" spans="5:12" ht="12.75">
      <c r="E264" s="5"/>
      <c r="F264" s="5"/>
      <c r="G264" s="5"/>
      <c r="H264" s="5"/>
      <c r="J264" s="5"/>
      <c r="K264" s="5"/>
      <c r="L264" s="5"/>
    </row>
    <row r="265" spans="5:12" ht="12.75">
      <c r="E265" s="5"/>
      <c r="F265" s="5"/>
      <c r="G265" s="5"/>
      <c r="H265" s="5"/>
      <c r="J265" s="5"/>
      <c r="K265" s="5"/>
      <c r="L265" s="5"/>
    </row>
    <row r="266" spans="5:12" ht="12.75">
      <c r="E266" s="5"/>
      <c r="F266" s="5"/>
      <c r="G266" s="5"/>
      <c r="H266" s="5"/>
      <c r="J266" s="5"/>
      <c r="K266" s="5"/>
      <c r="L266" s="5"/>
    </row>
    <row r="267" spans="5:12" ht="12.75">
      <c r="E267" s="5"/>
      <c r="F267" s="5"/>
      <c r="G267" s="5"/>
      <c r="H267" s="5"/>
      <c r="J267" s="5"/>
      <c r="K267" s="5"/>
      <c r="L267" s="5"/>
    </row>
    <row r="268" spans="5:12" ht="12.75">
      <c r="E268" s="5"/>
      <c r="F268" s="5"/>
      <c r="G268" s="5"/>
      <c r="H268" s="5"/>
      <c r="J268" s="5"/>
      <c r="K268" s="5"/>
      <c r="L268" s="5"/>
    </row>
    <row r="269" spans="5:12" ht="12.75">
      <c r="E269" s="5"/>
      <c r="F269" s="5"/>
      <c r="G269" s="5"/>
      <c r="H269" s="5"/>
      <c r="J269" s="5"/>
      <c r="K269" s="5"/>
      <c r="L269" s="5"/>
    </row>
    <row r="270" spans="5:12" ht="12.75">
      <c r="E270" s="5"/>
      <c r="F270" s="5"/>
      <c r="G270" s="5"/>
      <c r="H270" s="5"/>
      <c r="J270" s="5"/>
      <c r="K270" s="5"/>
      <c r="L270" s="5"/>
    </row>
    <row r="271" spans="5:12" ht="12.75">
      <c r="E271" s="5"/>
      <c r="F271" s="5"/>
      <c r="G271" s="5"/>
      <c r="H271" s="5"/>
      <c r="J271" s="5"/>
      <c r="K271" s="5"/>
      <c r="L271" s="5"/>
    </row>
    <row r="272" spans="5:12" ht="12.75">
      <c r="E272" s="5"/>
      <c r="F272" s="5"/>
      <c r="G272" s="5"/>
      <c r="H272" s="5"/>
      <c r="J272" s="5"/>
      <c r="K272" s="5"/>
      <c r="L272" s="5"/>
    </row>
    <row r="273" spans="5:12" ht="12.75">
      <c r="E273" s="5"/>
      <c r="F273" s="5"/>
      <c r="G273" s="5"/>
      <c r="H273" s="5"/>
      <c r="J273" s="5"/>
      <c r="K273" s="5"/>
      <c r="L273" s="5"/>
    </row>
    <row r="274" spans="5:12" ht="12.75">
      <c r="E274" s="5"/>
      <c r="F274" s="5"/>
      <c r="G274" s="5"/>
      <c r="H274" s="5"/>
      <c r="J274" s="5"/>
      <c r="K274" s="5"/>
      <c r="L274" s="5"/>
    </row>
    <row r="275" spans="5:12" ht="12.75">
      <c r="E275" s="5"/>
      <c r="F275" s="5"/>
      <c r="G275" s="5"/>
      <c r="H275" s="5"/>
      <c r="J275" s="5"/>
      <c r="K275" s="5"/>
      <c r="L275" s="5"/>
    </row>
    <row r="276" spans="5:12" ht="12.75">
      <c r="E276" s="5"/>
      <c r="F276" s="5"/>
      <c r="G276" s="5"/>
      <c r="H276" s="5"/>
      <c r="J276" s="5"/>
      <c r="K276" s="5"/>
      <c r="L276" s="5"/>
    </row>
    <row r="277" spans="5:12" ht="12.75">
      <c r="E277" s="5"/>
      <c r="F277" s="5"/>
      <c r="G277" s="5"/>
      <c r="H277" s="5"/>
      <c r="J277" s="5"/>
      <c r="K277" s="5"/>
      <c r="L277" s="5"/>
    </row>
    <row r="278" spans="5:12" ht="12.75">
      <c r="E278" s="5"/>
      <c r="F278" s="5"/>
      <c r="G278" s="5"/>
      <c r="H278" s="5"/>
      <c r="J278" s="5"/>
      <c r="K278" s="5"/>
      <c r="L278" s="5"/>
    </row>
    <row r="279" spans="5:12" ht="12.75">
      <c r="E279" s="5"/>
      <c r="F279" s="5"/>
      <c r="G279" s="5"/>
      <c r="H279" s="5"/>
      <c r="J279" s="5"/>
      <c r="K279" s="5"/>
      <c r="L279" s="5"/>
    </row>
    <row r="280" spans="5:12" ht="12.75">
      <c r="E280" s="5"/>
      <c r="F280" s="5"/>
      <c r="G280" s="5"/>
      <c r="H280" s="5"/>
      <c r="J280" s="5"/>
      <c r="K280" s="5"/>
      <c r="L280" s="5"/>
    </row>
    <row r="281" spans="5:12" ht="12.75">
      <c r="E281" s="5"/>
      <c r="F281" s="5"/>
      <c r="G281" s="5"/>
      <c r="H281" s="5"/>
      <c r="J281" s="5"/>
      <c r="K281" s="5"/>
      <c r="L281" s="5"/>
    </row>
    <row r="282" spans="5:12" ht="12.75">
      <c r="E282" s="5"/>
      <c r="F282" s="5"/>
      <c r="G282" s="5"/>
      <c r="H282" s="5"/>
      <c r="J282" s="5"/>
      <c r="K282" s="5"/>
      <c r="L282" s="5"/>
    </row>
    <row r="283" spans="5:12" ht="12.75">
      <c r="E283" s="5"/>
      <c r="F283" s="5"/>
      <c r="G283" s="5"/>
      <c r="H283" s="5"/>
      <c r="J283" s="5"/>
      <c r="K283" s="5"/>
      <c r="L283" s="5"/>
    </row>
    <row r="284" spans="5:12" ht="12.75">
      <c r="E284" s="5"/>
      <c r="F284" s="5"/>
      <c r="G284" s="5"/>
      <c r="H284" s="5"/>
      <c r="J284" s="5"/>
      <c r="K284" s="5"/>
      <c r="L284" s="5"/>
    </row>
    <row r="285" spans="5:12" ht="12.75">
      <c r="E285" s="5"/>
      <c r="F285" s="5"/>
      <c r="G285" s="5"/>
      <c r="H285" s="5"/>
      <c r="J285" s="5"/>
      <c r="K285" s="5"/>
      <c r="L285" s="5"/>
    </row>
    <row r="286" spans="5:12" ht="12.75">
      <c r="E286" s="5"/>
      <c r="F286" s="5"/>
      <c r="G286" s="5"/>
      <c r="H286" s="5"/>
      <c r="J286" s="5"/>
      <c r="K286" s="5"/>
      <c r="L286" s="5"/>
    </row>
    <row r="287" spans="5:12" ht="12.75">
      <c r="E287" s="5"/>
      <c r="F287" s="5"/>
      <c r="G287" s="5"/>
      <c r="H287" s="5"/>
      <c r="J287" s="5"/>
      <c r="K287" s="5"/>
      <c r="L287" s="5"/>
    </row>
    <row r="288" spans="5:12" ht="12.75">
      <c r="E288" s="5"/>
      <c r="F288" s="5"/>
      <c r="G288" s="5"/>
      <c r="H288" s="5"/>
      <c r="J288" s="5"/>
      <c r="K288" s="5"/>
      <c r="L288" s="5"/>
    </row>
    <row r="289" spans="5:12" ht="12.75">
      <c r="E289" s="5"/>
      <c r="F289" s="5"/>
      <c r="G289" s="5"/>
      <c r="H289" s="5"/>
      <c r="J289" s="5"/>
      <c r="K289" s="5"/>
      <c r="L289" s="5"/>
    </row>
    <row r="290" spans="5:12" ht="12.75">
      <c r="E290" s="5"/>
      <c r="F290" s="5"/>
      <c r="G290" s="5"/>
      <c r="H290" s="5"/>
      <c r="J290" s="5"/>
      <c r="K290" s="5"/>
      <c r="L290" s="5"/>
    </row>
    <row r="291" spans="5:12" ht="12.75">
      <c r="E291" s="5"/>
      <c r="F291" s="5"/>
      <c r="G291" s="5"/>
      <c r="H291" s="5"/>
      <c r="J291" s="5"/>
      <c r="K291" s="5"/>
      <c r="L291" s="5"/>
    </row>
    <row r="292" spans="5:12" ht="12.75">
      <c r="E292" s="5"/>
      <c r="F292" s="5"/>
      <c r="G292" s="5"/>
      <c r="H292" s="5"/>
      <c r="J292" s="5"/>
      <c r="K292" s="5"/>
      <c r="L292" s="5"/>
    </row>
    <row r="293" spans="5:12" ht="12.75">
      <c r="E293" s="5"/>
      <c r="F293" s="5"/>
      <c r="G293" s="5"/>
      <c r="H293" s="5"/>
      <c r="J293" s="5"/>
      <c r="K293" s="5"/>
      <c r="L293" s="5"/>
    </row>
    <row r="294" spans="5:12" ht="12.75">
      <c r="E294" s="5"/>
      <c r="F294" s="5"/>
      <c r="G294" s="5"/>
      <c r="H294" s="5"/>
      <c r="J294" s="5"/>
      <c r="K294" s="5"/>
      <c r="L294" s="5"/>
    </row>
    <row r="295" spans="5:12" ht="12.75">
      <c r="E295" s="5"/>
      <c r="F295" s="5"/>
      <c r="G295" s="5"/>
      <c r="H295" s="5"/>
      <c r="J295" s="5"/>
      <c r="K295" s="5"/>
      <c r="L295" s="5"/>
    </row>
    <row r="296" spans="5:12" ht="12.75">
      <c r="E296" s="5"/>
      <c r="F296" s="5"/>
      <c r="G296" s="5"/>
      <c r="H296" s="5"/>
      <c r="J296" s="5"/>
      <c r="K296" s="5"/>
      <c r="L296" s="5"/>
    </row>
    <row r="297" spans="5:12" ht="12.75">
      <c r="E297" s="5"/>
      <c r="F297" s="5"/>
      <c r="G297" s="5"/>
      <c r="H297" s="5"/>
      <c r="J297" s="5"/>
      <c r="K297" s="5"/>
      <c r="L297" s="5"/>
    </row>
    <row r="298" spans="5:12" ht="12.75">
      <c r="E298" s="5"/>
      <c r="F298" s="5"/>
      <c r="G298" s="5"/>
      <c r="H298" s="5"/>
      <c r="J298" s="5"/>
      <c r="K298" s="5"/>
      <c r="L298" s="5"/>
    </row>
    <row r="299" spans="5:12" ht="12.75">
      <c r="E299" s="5"/>
      <c r="F299" s="5"/>
      <c r="G299" s="5"/>
      <c r="H299" s="5"/>
      <c r="J299" s="5"/>
      <c r="K299" s="5"/>
      <c r="L299" s="5"/>
    </row>
    <row r="300" spans="5:12" ht="12.75">
      <c r="E300" s="5"/>
      <c r="F300" s="5"/>
      <c r="G300" s="5"/>
      <c r="H300" s="5"/>
      <c r="J300" s="5"/>
      <c r="K300" s="5"/>
      <c r="L300" s="5"/>
    </row>
    <row r="301" spans="5:12" ht="12.75">
      <c r="E301" s="5"/>
      <c r="F301" s="5"/>
      <c r="G301" s="5"/>
      <c r="H301" s="5"/>
      <c r="J301" s="5"/>
      <c r="K301" s="5"/>
      <c r="L301" s="5"/>
    </row>
    <row r="302" spans="5:12" ht="12.75">
      <c r="E302" s="5"/>
      <c r="F302" s="5"/>
      <c r="G302" s="5"/>
      <c r="H302" s="5"/>
      <c r="J302" s="5"/>
      <c r="K302" s="5"/>
      <c r="L302" s="5"/>
    </row>
    <row r="303" spans="5:12" ht="12.75">
      <c r="E303" s="5"/>
      <c r="F303" s="5"/>
      <c r="G303" s="5"/>
      <c r="H303" s="5"/>
      <c r="J303" s="5"/>
      <c r="K303" s="5"/>
      <c r="L303" s="5"/>
    </row>
    <row r="304" spans="5:12" ht="12.75">
      <c r="E304" s="5"/>
      <c r="F304" s="5"/>
      <c r="G304" s="5"/>
      <c r="H304" s="5"/>
      <c r="J304" s="5"/>
      <c r="K304" s="5"/>
      <c r="L304" s="5"/>
    </row>
    <row r="305" spans="5:12" ht="12.75">
      <c r="E305" s="5"/>
      <c r="F305" s="5"/>
      <c r="G305" s="5"/>
      <c r="H305" s="5"/>
      <c r="J305" s="5"/>
      <c r="K305" s="5"/>
      <c r="L305" s="5"/>
    </row>
    <row r="306" spans="5:12" ht="12.75">
      <c r="E306" s="5"/>
      <c r="F306" s="5"/>
      <c r="G306" s="5"/>
      <c r="H306" s="5"/>
      <c r="J306" s="5"/>
      <c r="K306" s="5"/>
      <c r="L306" s="5"/>
    </row>
    <row r="307" spans="5:12" ht="12.75">
      <c r="E307" s="5"/>
      <c r="F307" s="5"/>
      <c r="G307" s="5"/>
      <c r="H307" s="5"/>
      <c r="J307" s="5"/>
      <c r="K307" s="5"/>
      <c r="L307" s="5"/>
    </row>
    <row r="308" spans="5:12" ht="12.75">
      <c r="E308" s="5"/>
      <c r="F308" s="5"/>
      <c r="G308" s="5"/>
      <c r="H308" s="5"/>
      <c r="J308" s="5"/>
      <c r="K308" s="5"/>
      <c r="L308" s="5"/>
    </row>
    <row r="309" spans="5:12" ht="12.75">
      <c r="E309" s="5"/>
      <c r="F309" s="5"/>
      <c r="G309" s="5"/>
      <c r="H309" s="5"/>
      <c r="J309" s="5"/>
      <c r="K309" s="5"/>
      <c r="L309" s="5"/>
    </row>
    <row r="310" spans="3:12" ht="12.75">
      <c r="C310" s="27"/>
      <c r="D310" s="27"/>
      <c r="E310" s="5"/>
      <c r="F310" s="5"/>
      <c r="G310" s="5"/>
      <c r="H310" s="5"/>
      <c r="J310" s="5"/>
      <c r="K310" s="5"/>
      <c r="L310" s="5"/>
    </row>
    <row r="311" spans="5:12" ht="12.75">
      <c r="E311" s="5"/>
      <c r="F311" s="5"/>
      <c r="G311" s="5"/>
      <c r="H311" s="5"/>
      <c r="J311" s="5"/>
      <c r="K311" s="5"/>
      <c r="L311" s="5"/>
    </row>
    <row r="312" spans="5:12" ht="12.75">
      <c r="E312" s="5"/>
      <c r="F312" s="5"/>
      <c r="G312" s="5"/>
      <c r="H312" s="5"/>
      <c r="J312" s="5"/>
      <c r="K312" s="5"/>
      <c r="L312" s="5"/>
    </row>
    <row r="313" spans="5:12" ht="12.75">
      <c r="E313" s="5"/>
      <c r="F313" s="5"/>
      <c r="G313" s="5"/>
      <c r="H313" s="5"/>
      <c r="J313" s="5"/>
      <c r="K313" s="5"/>
      <c r="L313" s="5"/>
    </row>
    <row r="314" spans="5:12" ht="12.75">
      <c r="E314" s="5"/>
      <c r="F314" s="5"/>
      <c r="G314" s="5"/>
      <c r="H314" s="5"/>
      <c r="J314" s="5"/>
      <c r="K314" s="5"/>
      <c r="L314" s="5"/>
    </row>
    <row r="315" spans="5:12" ht="12.75">
      <c r="E315" s="5"/>
      <c r="F315" s="5"/>
      <c r="G315" s="5"/>
      <c r="H315" s="5"/>
      <c r="J315" s="5"/>
      <c r="K315" s="5"/>
      <c r="L315" s="5"/>
    </row>
    <row r="316" spans="5:12" ht="12.75">
      <c r="E316" s="5"/>
      <c r="F316" s="5"/>
      <c r="G316" s="5"/>
      <c r="H316" s="5"/>
      <c r="J316" s="5"/>
      <c r="K316" s="5"/>
      <c r="L316" s="5"/>
    </row>
    <row r="317" spans="5:12" ht="12.75">
      <c r="E317" s="5"/>
      <c r="F317" s="5"/>
      <c r="G317" s="5"/>
      <c r="H317" s="5"/>
      <c r="J317" s="5"/>
      <c r="K317" s="5"/>
      <c r="L317" s="5"/>
    </row>
    <row r="318" spans="5:12" ht="12.75">
      <c r="E318" s="5"/>
      <c r="F318" s="5"/>
      <c r="G318" s="5"/>
      <c r="H318" s="5"/>
      <c r="J318" s="5"/>
      <c r="K318" s="5"/>
      <c r="L318" s="5"/>
    </row>
    <row r="319" spans="5:12" ht="12.75">
      <c r="E319" s="5"/>
      <c r="F319" s="5"/>
      <c r="G319" s="5"/>
      <c r="H319" s="5"/>
      <c r="J319" s="5"/>
      <c r="K319" s="5"/>
      <c r="L319" s="5"/>
    </row>
    <row r="320" spans="5:12" ht="12.75">
      <c r="E320" s="5"/>
      <c r="F320" s="5"/>
      <c r="G320" s="5"/>
      <c r="H320" s="5"/>
      <c r="J320" s="5"/>
      <c r="K320" s="5"/>
      <c r="L320" s="5"/>
    </row>
    <row r="321" spans="5:12" ht="12.75">
      <c r="E321" s="5"/>
      <c r="F321" s="5"/>
      <c r="G321" s="5"/>
      <c r="H321" s="5"/>
      <c r="J321" s="5"/>
      <c r="K321" s="5"/>
      <c r="L321" s="5"/>
    </row>
    <row r="322" spans="5:12" ht="12.75">
      <c r="E322" s="5"/>
      <c r="F322" s="5"/>
      <c r="G322" s="5"/>
      <c r="H322" s="5"/>
      <c r="J322" s="5"/>
      <c r="K322" s="5"/>
      <c r="L322" s="5"/>
    </row>
    <row r="323" spans="5:12" ht="12.75">
      <c r="E323" s="5"/>
      <c r="F323" s="5"/>
      <c r="G323" s="5"/>
      <c r="H323" s="5"/>
      <c r="J323" s="5"/>
      <c r="K323" s="5"/>
      <c r="L323" s="5"/>
    </row>
    <row r="324" spans="5:12" ht="12.75">
      <c r="E324" s="5"/>
      <c r="F324" s="5"/>
      <c r="G324" s="5"/>
      <c r="H324" s="5"/>
      <c r="J324" s="5"/>
      <c r="K324" s="5"/>
      <c r="L324" s="5"/>
    </row>
    <row r="325" spans="5:12" ht="12.75">
      <c r="E325" s="5"/>
      <c r="F325" s="5"/>
      <c r="G325" s="5"/>
      <c r="H325" s="5"/>
      <c r="J325" s="5"/>
      <c r="K325" s="5"/>
      <c r="L325" s="5"/>
    </row>
    <row r="326" spans="5:12" ht="12.75">
      <c r="E326" s="5"/>
      <c r="F326" s="5"/>
      <c r="G326" s="5"/>
      <c r="H326" s="5"/>
      <c r="J326" s="5"/>
      <c r="K326" s="5"/>
      <c r="L326" s="5"/>
    </row>
    <row r="327" spans="5:12" ht="12.75">
      <c r="E327" s="5"/>
      <c r="F327" s="5"/>
      <c r="G327" s="5"/>
      <c r="H327" s="5"/>
      <c r="J327" s="5"/>
      <c r="K327" s="5"/>
      <c r="L327" s="5"/>
    </row>
    <row r="328" spans="5:12" ht="12.75">
      <c r="E328" s="5"/>
      <c r="F328" s="5"/>
      <c r="G328" s="5"/>
      <c r="H328" s="5"/>
      <c r="J328" s="5"/>
      <c r="K328" s="5"/>
      <c r="L328" s="5"/>
    </row>
    <row r="329" spans="5:12" ht="12.75">
      <c r="E329" s="5"/>
      <c r="F329" s="5"/>
      <c r="G329" s="5"/>
      <c r="H329" s="5"/>
      <c r="J329" s="5"/>
      <c r="K329" s="5"/>
      <c r="L329" s="5"/>
    </row>
    <row r="330" spans="5:12" ht="12.75">
      <c r="E330" s="5"/>
      <c r="F330" s="5"/>
      <c r="G330" s="5"/>
      <c r="H330" s="5"/>
      <c r="J330" s="5"/>
      <c r="K330" s="5"/>
      <c r="L330" s="5"/>
    </row>
    <row r="331" spans="5:12" ht="12.75">
      <c r="E331" s="5"/>
      <c r="F331" s="5"/>
      <c r="G331" s="5"/>
      <c r="H331" s="5"/>
      <c r="J331" s="5"/>
      <c r="K331" s="5"/>
      <c r="L331" s="5"/>
    </row>
    <row r="332" spans="5:12" ht="12.75">
      <c r="E332" s="5"/>
      <c r="F332" s="5"/>
      <c r="G332" s="5"/>
      <c r="H332" s="5"/>
      <c r="J332" s="5"/>
      <c r="K332" s="5"/>
      <c r="L332" s="5"/>
    </row>
    <row r="333" spans="5:12" ht="12.75">
      <c r="E333" s="5"/>
      <c r="F333" s="5"/>
      <c r="G333" s="5"/>
      <c r="H333" s="5"/>
      <c r="J333" s="5"/>
      <c r="K333" s="5"/>
      <c r="L333" s="5"/>
    </row>
    <row r="334" spans="5:12" ht="12.75">
      <c r="E334" s="5"/>
      <c r="F334" s="5"/>
      <c r="G334" s="5"/>
      <c r="H334" s="5"/>
      <c r="J334" s="5"/>
      <c r="K334" s="5"/>
      <c r="L334" s="5"/>
    </row>
    <row r="335" spans="5:12" ht="12.75">
      <c r="E335" s="5"/>
      <c r="F335" s="5"/>
      <c r="G335" s="5"/>
      <c r="H335" s="5"/>
      <c r="J335" s="5"/>
      <c r="K335" s="5"/>
      <c r="L335" s="5"/>
    </row>
    <row r="336" spans="5:12" ht="12.75">
      <c r="E336" s="5"/>
      <c r="F336" s="5"/>
      <c r="G336" s="5"/>
      <c r="H336" s="5"/>
      <c r="J336" s="5"/>
      <c r="K336" s="5"/>
      <c r="L336" s="5"/>
    </row>
    <row r="337" spans="5:12" ht="12.75">
      <c r="E337" s="5"/>
      <c r="F337" s="5"/>
      <c r="G337" s="5"/>
      <c r="H337" s="5"/>
      <c r="J337" s="5"/>
      <c r="K337" s="5"/>
      <c r="L337" s="5"/>
    </row>
  </sheetData>
  <sheetProtection/>
  <mergeCells count="191">
    <mergeCell ref="A154:C154"/>
    <mergeCell ref="A155:C155"/>
    <mergeCell ref="A177:C177"/>
    <mergeCell ref="A167:C167"/>
    <mergeCell ref="A168:C168"/>
    <mergeCell ref="A158:C158"/>
    <mergeCell ref="A159:C159"/>
    <mergeCell ref="A165:C165"/>
    <mergeCell ref="A166:C166"/>
    <mergeCell ref="A164:C164"/>
    <mergeCell ref="A106:C106"/>
    <mergeCell ref="A107:C107"/>
    <mergeCell ref="A141:C141"/>
    <mergeCell ref="A142:C142"/>
    <mergeCell ref="A113:C113"/>
    <mergeCell ref="A114:C114"/>
    <mergeCell ref="A115:C115"/>
    <mergeCell ref="A116:C116"/>
    <mergeCell ref="A118:C118"/>
    <mergeCell ref="A125:C125"/>
    <mergeCell ref="A18:C18"/>
    <mergeCell ref="A9:C9"/>
    <mergeCell ref="A11:C11"/>
    <mergeCell ref="A24:C24"/>
    <mergeCell ref="A23:C23"/>
    <mergeCell ref="A12:C12"/>
    <mergeCell ref="A20:C20"/>
    <mergeCell ref="A21:C21"/>
    <mergeCell ref="A19:C19"/>
    <mergeCell ref="A22:C22"/>
    <mergeCell ref="A32:C32"/>
    <mergeCell ref="A33:C33"/>
    <mergeCell ref="A89:C89"/>
    <mergeCell ref="A10:C10"/>
    <mergeCell ref="A13:C13"/>
    <mergeCell ref="A25:C25"/>
    <mergeCell ref="A14:C14"/>
    <mergeCell ref="A15:C15"/>
    <mergeCell ref="A16:C16"/>
    <mergeCell ref="A17:C17"/>
    <mergeCell ref="A26:C26"/>
    <mergeCell ref="A27:C27"/>
    <mergeCell ref="A28:C28"/>
    <mergeCell ref="A29:C29"/>
    <mergeCell ref="A30:C30"/>
    <mergeCell ref="A31:C31"/>
    <mergeCell ref="A46:C46"/>
    <mergeCell ref="A36:C36"/>
    <mergeCell ref="A37:C37"/>
    <mergeCell ref="A38:C38"/>
    <mergeCell ref="A40:C40"/>
    <mergeCell ref="A41:C41"/>
    <mergeCell ref="A56:C56"/>
    <mergeCell ref="A34:C34"/>
    <mergeCell ref="A35:C35"/>
    <mergeCell ref="A49:C49"/>
    <mergeCell ref="A50:C50"/>
    <mergeCell ref="A39:C39"/>
    <mergeCell ref="A42:C42"/>
    <mergeCell ref="A43:C43"/>
    <mergeCell ref="A44:C44"/>
    <mergeCell ref="A45:C45"/>
    <mergeCell ref="A65:C65"/>
    <mergeCell ref="A47:C47"/>
    <mergeCell ref="A48:C48"/>
    <mergeCell ref="A61:C61"/>
    <mergeCell ref="A62:C62"/>
    <mergeCell ref="A51:C51"/>
    <mergeCell ref="A52:C52"/>
    <mergeCell ref="A53:C53"/>
    <mergeCell ref="A54:C54"/>
    <mergeCell ref="A55:C55"/>
    <mergeCell ref="A73:C73"/>
    <mergeCell ref="A71:C71"/>
    <mergeCell ref="A69:C69"/>
    <mergeCell ref="A68:C68"/>
    <mergeCell ref="A57:C57"/>
    <mergeCell ref="A58:C58"/>
    <mergeCell ref="A59:C59"/>
    <mergeCell ref="A60:C60"/>
    <mergeCell ref="A63:C63"/>
    <mergeCell ref="A64:C64"/>
    <mergeCell ref="A75:C75"/>
    <mergeCell ref="A82:C82"/>
    <mergeCell ref="A83:C83"/>
    <mergeCell ref="A78:C78"/>
    <mergeCell ref="A79:C79"/>
    <mergeCell ref="A80:C80"/>
    <mergeCell ref="A81:C81"/>
    <mergeCell ref="A76:C76"/>
    <mergeCell ref="A77:C77"/>
    <mergeCell ref="A96:C96"/>
    <mergeCell ref="A84:C84"/>
    <mergeCell ref="A85:C85"/>
    <mergeCell ref="A86:C86"/>
    <mergeCell ref="A87:C87"/>
    <mergeCell ref="A88:C88"/>
    <mergeCell ref="A90:C90"/>
    <mergeCell ref="A91:C91"/>
    <mergeCell ref="A94:C94"/>
    <mergeCell ref="A97:C97"/>
    <mergeCell ref="A98:C98"/>
    <mergeCell ref="A99:C99"/>
    <mergeCell ref="A100:C100"/>
    <mergeCell ref="A101:C101"/>
    <mergeCell ref="A102:C102"/>
    <mergeCell ref="A95:C95"/>
    <mergeCell ref="A124:C124"/>
    <mergeCell ref="A103:C103"/>
    <mergeCell ref="A108:C108"/>
    <mergeCell ref="A109:C109"/>
    <mergeCell ref="A110:C110"/>
    <mergeCell ref="A104:C104"/>
    <mergeCell ref="A105:C105"/>
    <mergeCell ref="A111:C111"/>
    <mergeCell ref="A112:C112"/>
    <mergeCell ref="A122:C122"/>
    <mergeCell ref="A121:C121"/>
    <mergeCell ref="A119:C119"/>
    <mergeCell ref="A137:C137"/>
    <mergeCell ref="A120:C120"/>
    <mergeCell ref="A133:C133"/>
    <mergeCell ref="A123:C123"/>
    <mergeCell ref="A131:C131"/>
    <mergeCell ref="A132:C132"/>
    <mergeCell ref="A126:C126"/>
    <mergeCell ref="A127:C127"/>
    <mergeCell ref="A128:C128"/>
    <mergeCell ref="A129:C129"/>
    <mergeCell ref="A130:C130"/>
    <mergeCell ref="A136:C136"/>
    <mergeCell ref="A134:C134"/>
    <mergeCell ref="A135:C135"/>
    <mergeCell ref="A151:C151"/>
    <mergeCell ref="A152:C152"/>
    <mergeCell ref="A153:C153"/>
    <mergeCell ref="A149:C149"/>
    <mergeCell ref="A150:C150"/>
    <mergeCell ref="A138:C138"/>
    <mergeCell ref="A143:C143"/>
    <mergeCell ref="A147:C147"/>
    <mergeCell ref="A144:C144"/>
    <mergeCell ref="A146:C146"/>
    <mergeCell ref="A145:C145"/>
    <mergeCell ref="A148:C148"/>
    <mergeCell ref="A185:C185"/>
    <mergeCell ref="A170:C170"/>
    <mergeCell ref="A171:C171"/>
    <mergeCell ref="A172:C172"/>
    <mergeCell ref="A173:C173"/>
    <mergeCell ref="A176:C176"/>
    <mergeCell ref="A174:C174"/>
    <mergeCell ref="A175:C175"/>
    <mergeCell ref="A178:C178"/>
    <mergeCell ref="A196:C196"/>
    <mergeCell ref="A190:C190"/>
    <mergeCell ref="A191:C191"/>
    <mergeCell ref="A192:C192"/>
    <mergeCell ref="A193:C193"/>
    <mergeCell ref="A194:C194"/>
    <mergeCell ref="A195:C195"/>
    <mergeCell ref="A188:C188"/>
    <mergeCell ref="A189:C189"/>
    <mergeCell ref="A179:C179"/>
    <mergeCell ref="A180:C180"/>
    <mergeCell ref="A181:C181"/>
    <mergeCell ref="A187:C187"/>
    <mergeCell ref="A186:C186"/>
    <mergeCell ref="A182:C182"/>
    <mergeCell ref="A183:C183"/>
    <mergeCell ref="A184:C184"/>
    <mergeCell ref="A117:C117"/>
    <mergeCell ref="A169:C169"/>
    <mergeCell ref="A156:C156"/>
    <mergeCell ref="A157:C157"/>
    <mergeCell ref="A160:C160"/>
    <mergeCell ref="A161:C161"/>
    <mergeCell ref="A162:C162"/>
    <mergeCell ref="A163:C163"/>
    <mergeCell ref="A139:C139"/>
    <mergeCell ref="A140:C140"/>
    <mergeCell ref="H1:K1"/>
    <mergeCell ref="H4:K4"/>
    <mergeCell ref="A7:I7"/>
    <mergeCell ref="A93:C93"/>
    <mergeCell ref="A92:C92"/>
    <mergeCell ref="A66:C66"/>
    <mergeCell ref="A67:C67"/>
    <mergeCell ref="A70:C70"/>
    <mergeCell ref="A74:C74"/>
    <mergeCell ref="A72:C72"/>
  </mergeCells>
  <printOptions/>
  <pageMargins left="0.75" right="0.75" top="1" bottom="1" header="0.5" footer="0.5"/>
  <pageSetup fitToHeight="5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г.Сергиев Посад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2012-02-08T10:32:04Z</cp:lastPrinted>
  <dcterms:created xsi:type="dcterms:W3CDTF">2008-10-31T13:38:20Z</dcterms:created>
  <dcterms:modified xsi:type="dcterms:W3CDTF">2012-04-27T10:03:22Z</dcterms:modified>
  <cp:category/>
  <cp:version/>
  <cp:contentType/>
  <cp:contentStatus/>
</cp:coreProperties>
</file>